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65461" windowWidth="13020" windowHeight="10185" activeTab="0"/>
  </bookViews>
  <sheets>
    <sheet name="PLAN" sheetId="1" r:id="rId1"/>
    <sheet name="DESCRIPTION" sheetId="2" r:id="rId2"/>
  </sheets>
  <definedNames>
    <definedName name="_xlnm.Print_Area" localSheetId="0">'PLAN'!$A$1:$R$45</definedName>
  </definedNames>
  <calcPr fullCalcOnLoad="1"/>
</workbook>
</file>

<file path=xl/sharedStrings.xml><?xml version="1.0" encoding="utf-8"?>
<sst xmlns="http://schemas.openxmlformats.org/spreadsheetml/2006/main" count="205" uniqueCount="123">
  <si>
    <t>TECHNOLOGY ACCESS FEE</t>
  </si>
  <si>
    <t>Revenue</t>
  </si>
  <si>
    <t>Project</t>
  </si>
  <si>
    <t>Amount</t>
  </si>
  <si>
    <t>Spending Plan</t>
  </si>
  <si>
    <t>Original Technology Access Fee Rate</t>
  </si>
  <si>
    <t>New Technology Access Fee Increase</t>
  </si>
  <si>
    <t>1.</t>
  </si>
  <si>
    <t>2.</t>
  </si>
  <si>
    <t>3.</t>
  </si>
  <si>
    <t>4.</t>
  </si>
  <si>
    <t>5.</t>
  </si>
  <si>
    <t>6.</t>
  </si>
  <si>
    <t>7.</t>
  </si>
  <si>
    <t>Part 1</t>
  </si>
  <si>
    <t>Part 2</t>
  </si>
  <si>
    <t>Part 1 + Part 2</t>
  </si>
  <si>
    <t xml:space="preserve">PROPOSED SPENDING PLAN </t>
  </si>
  <si>
    <t>Total</t>
  </si>
  <si>
    <t>Master Classrooms (new, renovated, and portable)</t>
  </si>
  <si>
    <t>Instructional technology for classrooms and labs</t>
  </si>
  <si>
    <t>Recurring costs for computer labs (includes student staffing*)</t>
  </si>
  <si>
    <t>Campus infrastructure projects</t>
  </si>
  <si>
    <t>Computer lab technology</t>
  </si>
  <si>
    <t>in classrooms and computer labs</t>
  </si>
  <si>
    <t>Middle Tennessee State University</t>
  </si>
  <si>
    <t>Emergency repair and replacement of instructional technology</t>
  </si>
  <si>
    <t>TABLE 1</t>
  </si>
  <si>
    <t>Original Fee of $15 Per Student (Pool 1)</t>
  </si>
  <si>
    <t>Instructional computers and peripherals</t>
  </si>
  <si>
    <t>A</t>
  </si>
  <si>
    <t>Scheduled replacement of instructional computers located in classrooms</t>
  </si>
  <si>
    <t>Total category 1</t>
  </si>
  <si>
    <t>Additional Fees (Pool 2)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</si>
  <si>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</si>
  <si>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</si>
  <si>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</si>
  <si>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</si>
  <si>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</si>
  <si>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</si>
  <si>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</si>
  <si>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</si>
  <si>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</si>
  <si>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 category 2</t>
  </si>
  <si>
    <t>Master classrooms (new, renovated, and portable)</t>
  </si>
  <si>
    <t>Total category 3</t>
  </si>
  <si>
    <t>Total category 4</t>
  </si>
  <si>
    <t>Total category 5</t>
  </si>
  <si>
    <t>Total category 6</t>
  </si>
  <si>
    <t xml:space="preserve">A </t>
  </si>
  <si>
    <t>Total category 7</t>
  </si>
  <si>
    <t>TOTAL ALL CATEGORIES</t>
  </si>
  <si>
    <t>Scheduled replacement of</t>
  </si>
  <si>
    <t>instructional computers located</t>
  </si>
  <si>
    <t>Recurring costs for computer labs</t>
  </si>
  <si>
    <t xml:space="preserve">instructional technology  </t>
  </si>
  <si>
    <t xml:space="preserve">Emergency repair and replacement of </t>
  </si>
  <si>
    <t>(Proposal number in parenthesis)</t>
  </si>
  <si>
    <t xml:space="preserve">Recurring costs </t>
  </si>
  <si>
    <t>Recurring costs for computer labs/databases</t>
  </si>
  <si>
    <t>Master Classrooms</t>
  </si>
  <si>
    <t>Instructional technology</t>
  </si>
  <si>
    <t xml:space="preserve">Emergency repair and replacement </t>
  </si>
  <si>
    <t xml:space="preserve">I </t>
  </si>
  <si>
    <t>K</t>
  </si>
  <si>
    <t>Approved:</t>
  </si>
  <si>
    <t>Dr. Sidney A. McPhee, President</t>
  </si>
  <si>
    <t>Date</t>
  </si>
  <si>
    <t xml:space="preserve">Compiled by:  </t>
  </si>
  <si>
    <t>Maria C. Knox</t>
  </si>
  <si>
    <t>Financial Management Analyst II</t>
  </si>
  <si>
    <t>Office of Executive Vice President and Provost</t>
  </si>
  <si>
    <t>Murfreesboro, TN 37132</t>
  </si>
  <si>
    <t>v. 615.898.5184     f. 615.898.5029</t>
  </si>
  <si>
    <t>Peck Hall 203</t>
  </si>
  <si>
    <t>2010-2011</t>
  </si>
  <si>
    <t>2010-2011 Total Technology Access Fee</t>
  </si>
  <si>
    <t>Description of Technology Access Fee Proposals &amp; Costs - July 1, 2010</t>
  </si>
  <si>
    <t>University Computer Lab at BAS (1171)</t>
  </si>
  <si>
    <t>University Computer Lab at Walker Library (1172)</t>
  </si>
  <si>
    <t>University Computer Lab at LRC (1173)</t>
  </si>
  <si>
    <t>Adaptive Technologies Computer Lab at Walker Library (1174)</t>
  </si>
  <si>
    <t>University Computer Lab at KOM (1179)</t>
  </si>
  <si>
    <t>University Help Desk (1184)</t>
  </si>
  <si>
    <t>Campus emergency repair and replacement (1170)</t>
  </si>
  <si>
    <t>and computer labs (1198)</t>
  </si>
  <si>
    <t>Computer upgrades for the University Computer Lab at Walker Library (1123)</t>
  </si>
  <si>
    <t>Adaptive Technologies Computer Lab at Walker Library equipment and upgrades (1126)</t>
  </si>
  <si>
    <t>Computer upgrades for the University Computer Lab at KOM (1138)</t>
  </si>
  <si>
    <t>Computer upgrades for the University Computer Lab at LRC (1143)</t>
  </si>
  <si>
    <t>Computer upgrades for the University Computer Lab at BAS (1148)</t>
  </si>
  <si>
    <t>Library electronic databases available on the Internet (1183)</t>
  </si>
  <si>
    <t>Purchase recurring annual maintenance/license for academic support software (1185)</t>
  </si>
  <si>
    <t>Purchase Microsoft software for university server (1186)</t>
  </si>
  <si>
    <t>Purchase PC virus protection for university server (1187)</t>
  </si>
  <si>
    <t>Purchase MAC virus protection for university server (1188)</t>
  </si>
  <si>
    <t>Classroom AMX Upgrade (1189)</t>
  </si>
  <si>
    <t>Upgrade wireless network (1190)</t>
  </si>
  <si>
    <t>FRANK Replacement (1191)</t>
  </si>
  <si>
    <t>Network Upgrade Workgroup Switch Replacement (1192)</t>
  </si>
  <si>
    <t>University-wide Active Directory Upgrade (1193)</t>
  </si>
  <si>
    <t>PiplineMT Upgrade (1194)</t>
  </si>
  <si>
    <t>CopySense for Wireless (1195)</t>
  </si>
  <si>
    <t>Master Classroom upgrades for Art (1102)</t>
  </si>
  <si>
    <t>Master Classroom upgrades for Nursing (1108)</t>
  </si>
  <si>
    <t>Master Classroom upgrades for Music (1115)</t>
  </si>
  <si>
    <t>Software upgrades for Human Sciences (1125)</t>
  </si>
  <si>
    <t>Portable Master Classrooms for Continuing Education and Distance Learning (1130)</t>
  </si>
  <si>
    <t>New Master Classroom for Electronic Media Communications (1131)</t>
  </si>
  <si>
    <t>Portable Master Classrooms for History (1133)</t>
  </si>
  <si>
    <t>New Master Classroom for Mathematical Sciences (1140)</t>
  </si>
  <si>
    <t>Master Classroom upgrades and Portable Master Classroom for College of Liberal Arts (1141)</t>
  </si>
  <si>
    <t>New Master Classroom for Economics and Finance (1146)</t>
  </si>
  <si>
    <t>Equipment for the Dairy Farm in Agribusiness and Agriscience (1100)</t>
  </si>
  <si>
    <t>Lighting and Sound upgrades for Speech and Theatre (1111)</t>
  </si>
  <si>
    <t>Sound upgrades in Tucker Theater and equipment upgrades in the MIDI lab for Recording Industry (1118)</t>
  </si>
  <si>
    <t>Equipment for Economics (1144)</t>
  </si>
  <si>
    <t>Fume Hood replacement for the College of Basic and Applied Sciences (1128)</t>
  </si>
  <si>
    <t>Equipment upgrades for Health and Human Performance (1136)</t>
  </si>
  <si>
    <t>Weapons Simulator for Military Science (1139)</t>
  </si>
  <si>
    <t>Recurring costs for open computer labs</t>
  </si>
  <si>
    <t>****</t>
  </si>
  <si>
    <t xml:space="preserve">Projects to be funded from savings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</si>
</sst>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166" fontId="1" fillId="0" borderId="0" xfId="42" applyNumberFormat="1" applyFont="1" applyAlignment="1">
      <alignment/>
    </xf>
    <xf numFmtId="166" fontId="2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42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42" applyNumberFormat="1" applyFont="1" applyBorder="1" applyAlignment="1">
      <alignment horizontal="center"/>
    </xf>
    <xf numFmtId="166" fontId="0" fillId="0" borderId="10" xfId="42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166" fontId="0" fillId="0" borderId="0" xfId="42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42" applyNumberFormat="1" applyFont="1" applyBorder="1" applyAlignment="1">
      <alignment/>
    </xf>
    <xf numFmtId="166" fontId="0" fillId="0" borderId="12" xfId="42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166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6" fontId="0" fillId="0" borderId="0" xfId="0" applyNumberFormat="1" applyFont="1" applyFill="1" applyAlignment="1">
      <alignment/>
    </xf>
    <xf numFmtId="166" fontId="0" fillId="0" borderId="0" xfId="42" applyNumberFormat="1" applyFont="1" applyFill="1" applyBorder="1" applyAlignment="1">
      <alignment/>
    </xf>
    <xf numFmtId="166" fontId="0" fillId="0" borderId="0" xfId="42" applyNumberFormat="1" applyFont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6" fontId="0" fillId="0" borderId="0" xfId="42" applyNumberFormat="1" applyFont="1" applyFill="1" applyAlignment="1">
      <alignment/>
    </xf>
    <xf numFmtId="166" fontId="0" fillId="0" borderId="0" xfId="42" applyNumberFormat="1" applyFont="1" applyFill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0.421875" style="9" bestFit="1" customWidth="1"/>
    <col min="2" max="2" width="3.7109375" style="8" customWidth="1"/>
    <col min="3" max="3" width="30.28125" style="8" bestFit="1" customWidth="1"/>
    <col min="4" max="4" width="2.7109375" style="8" customWidth="1"/>
    <col min="5" max="5" width="9.7109375" style="9" customWidth="1"/>
    <col min="6" max="6" width="3.7109375" style="8" customWidth="1"/>
    <col min="7" max="7" width="12.28125" style="8" bestFit="1" customWidth="1"/>
    <col min="8" max="8" width="2.57421875" style="8" bestFit="1" customWidth="1"/>
    <col min="9" max="9" width="46.7109375" style="8" bestFit="1" customWidth="1"/>
    <col min="10" max="10" width="3.7109375" style="8" customWidth="1"/>
    <col min="11" max="11" width="13.28125" style="8" bestFit="1" customWidth="1"/>
    <col min="12" max="12" width="3.7109375" style="8" customWidth="1"/>
    <col min="13" max="13" width="11.28125" style="9" customWidth="1"/>
    <col min="14" max="14" width="3.7109375" style="8" customWidth="1"/>
    <col min="15" max="15" width="46.7109375" style="8" bestFit="1" customWidth="1"/>
    <col min="16" max="16" width="3.7109375" style="8" customWidth="1"/>
    <col min="17" max="17" width="13.140625" style="9" bestFit="1" customWidth="1"/>
    <col min="18" max="18" width="3.7109375" style="8" customWidth="1"/>
    <col min="19" max="16384" width="9.140625" style="8" customWidth="1"/>
  </cols>
  <sheetData>
    <row r="1" spans="1:18" ht="12.75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s="1" customFormat="1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4" spans="1:18" s="1" customFormat="1" ht="12.75">
      <c r="A4" s="39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</row>
    <row r="5" spans="1:18" s="1" customFormat="1" ht="12.75">
      <c r="A5" s="39" t="s">
        <v>75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s="1" customFormat="1" ht="12.75">
      <c r="A6" s="39" t="s">
        <v>17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11" spans="1:18" ht="12.75">
      <c r="A11" s="38" t="s">
        <v>5</v>
      </c>
      <c r="B11" s="38"/>
      <c r="C11" s="38"/>
      <c r="D11" s="38"/>
      <c r="E11" s="38"/>
      <c r="F11" s="11"/>
      <c r="G11" s="38" t="s">
        <v>6</v>
      </c>
      <c r="H11" s="38"/>
      <c r="I11" s="38"/>
      <c r="J11" s="38"/>
      <c r="K11" s="38"/>
      <c r="L11" s="11"/>
      <c r="M11" s="37" t="s">
        <v>76</v>
      </c>
      <c r="N11" s="37"/>
      <c r="O11" s="37"/>
      <c r="P11" s="37"/>
      <c r="Q11" s="37"/>
      <c r="R11" s="11"/>
    </row>
    <row r="12" spans="1:18" ht="12.75">
      <c r="A12" s="36" t="s">
        <v>14</v>
      </c>
      <c r="B12" s="36"/>
      <c r="C12" s="36"/>
      <c r="D12" s="36"/>
      <c r="E12" s="36"/>
      <c r="F12" s="11"/>
      <c r="G12" s="36" t="s">
        <v>15</v>
      </c>
      <c r="H12" s="36"/>
      <c r="I12" s="36"/>
      <c r="J12" s="36"/>
      <c r="K12" s="36"/>
      <c r="L12" s="12"/>
      <c r="M12" s="36" t="s">
        <v>16</v>
      </c>
      <c r="N12" s="36"/>
      <c r="O12" s="36"/>
      <c r="P12" s="36"/>
      <c r="Q12" s="36"/>
      <c r="R12" s="11"/>
    </row>
    <row r="13" spans="6:18" ht="12.75">
      <c r="F13" s="11"/>
      <c r="L13" s="11"/>
      <c r="R13" s="11"/>
    </row>
    <row r="14" spans="3:18" ht="12.75">
      <c r="C14" s="38" t="s">
        <v>4</v>
      </c>
      <c r="D14" s="38"/>
      <c r="E14" s="38"/>
      <c r="F14" s="11"/>
      <c r="G14" s="13"/>
      <c r="H14" s="13"/>
      <c r="I14" s="38" t="s">
        <v>4</v>
      </c>
      <c r="J14" s="38"/>
      <c r="K14" s="38"/>
      <c r="L14" s="12"/>
      <c r="M14" s="14"/>
      <c r="N14" s="13"/>
      <c r="O14" s="38" t="s">
        <v>4</v>
      </c>
      <c r="P14" s="38"/>
      <c r="Q14" s="38"/>
      <c r="R14" s="12"/>
    </row>
    <row r="15" spans="1:18" ht="12.75">
      <c r="A15" s="15" t="s">
        <v>1</v>
      </c>
      <c r="C15" s="10" t="s">
        <v>2</v>
      </c>
      <c r="E15" s="15" t="s">
        <v>3</v>
      </c>
      <c r="F15" s="11"/>
      <c r="G15" s="10" t="s">
        <v>1</v>
      </c>
      <c r="I15" s="10" t="s">
        <v>2</v>
      </c>
      <c r="K15" s="10" t="s">
        <v>3</v>
      </c>
      <c r="L15" s="12"/>
      <c r="M15" s="15" t="s">
        <v>1</v>
      </c>
      <c r="N15" s="13"/>
      <c r="O15" s="10" t="s">
        <v>2</v>
      </c>
      <c r="P15" s="13"/>
      <c r="Q15" s="15" t="s">
        <v>3</v>
      </c>
      <c r="R15" s="11"/>
    </row>
    <row r="16" spans="1:18" ht="12.75">
      <c r="A16" s="9">
        <f>+DESCRIPTION!H17+DESCRIPTION!H22</f>
        <v>685177</v>
      </c>
      <c r="B16" s="16" t="s">
        <v>7</v>
      </c>
      <c r="C16" s="8" t="s">
        <v>52</v>
      </c>
      <c r="F16" s="11"/>
      <c r="G16" s="9">
        <f>SUM(DESCRIPTION!H30:H98)</f>
        <v>4489823</v>
      </c>
      <c r="H16" s="16" t="s">
        <v>7</v>
      </c>
      <c r="I16" s="8" t="s">
        <v>52</v>
      </c>
      <c r="K16" s="9">
        <f>+DESCRIPTION!H30</f>
        <v>796200</v>
      </c>
      <c r="L16" s="11"/>
      <c r="M16" s="9">
        <f>+G16+A16</f>
        <v>5175000</v>
      </c>
      <c r="N16" s="16" t="s">
        <v>7</v>
      </c>
      <c r="O16" s="8" t="s">
        <v>52</v>
      </c>
      <c r="Q16" s="9">
        <f>+K16+E16</f>
        <v>796200</v>
      </c>
      <c r="R16" s="11"/>
    </row>
    <row r="17" spans="3:18" ht="12.75">
      <c r="C17" s="8" t="s">
        <v>53</v>
      </c>
      <c r="F17" s="11"/>
      <c r="I17" s="8" t="s">
        <v>53</v>
      </c>
      <c r="L17" s="11"/>
      <c r="O17" s="8" t="s">
        <v>53</v>
      </c>
      <c r="R17" s="11"/>
    </row>
    <row r="18" spans="3:18" ht="12.75">
      <c r="C18" s="8" t="s">
        <v>24</v>
      </c>
      <c r="F18" s="11"/>
      <c r="I18" s="8" t="s">
        <v>24</v>
      </c>
      <c r="L18" s="11"/>
      <c r="O18" s="8" t="s">
        <v>24</v>
      </c>
      <c r="R18" s="11"/>
    </row>
    <row r="19" spans="2:18" ht="12.75">
      <c r="B19" s="16" t="s">
        <v>8</v>
      </c>
      <c r="C19" s="8" t="s">
        <v>23</v>
      </c>
      <c r="F19" s="11"/>
      <c r="H19" s="16" t="s">
        <v>8</v>
      </c>
      <c r="I19" s="8" t="s">
        <v>23</v>
      </c>
      <c r="K19" s="17">
        <f>+DESCRIPTION!H40</f>
        <v>345916</v>
      </c>
      <c r="L19" s="11"/>
      <c r="N19" s="16" t="s">
        <v>8</v>
      </c>
      <c r="O19" s="8" t="s">
        <v>23</v>
      </c>
      <c r="Q19" s="9">
        <f aca="true" t="shared" si="0" ref="Q19:Q24">+K19+E19</f>
        <v>345916</v>
      </c>
      <c r="R19" s="11"/>
    </row>
    <row r="20" spans="2:18" ht="12.75">
      <c r="B20" s="16" t="s">
        <v>9</v>
      </c>
      <c r="C20" s="8" t="s">
        <v>60</v>
      </c>
      <c r="F20" s="11"/>
      <c r="H20" s="16" t="s">
        <v>9</v>
      </c>
      <c r="I20" s="8" t="s">
        <v>19</v>
      </c>
      <c r="K20" s="18">
        <f>+DESCRIPTION!H55</f>
        <v>815496</v>
      </c>
      <c r="L20" s="11"/>
      <c r="N20" s="16" t="s">
        <v>9</v>
      </c>
      <c r="O20" s="8" t="s">
        <v>19</v>
      </c>
      <c r="Q20" s="9">
        <f t="shared" si="0"/>
        <v>815496</v>
      </c>
      <c r="R20" s="11"/>
    </row>
    <row r="21" spans="2:18" ht="12.75">
      <c r="B21" s="16" t="s">
        <v>10</v>
      </c>
      <c r="C21" s="8" t="s">
        <v>61</v>
      </c>
      <c r="F21" s="11"/>
      <c r="H21" s="16" t="s">
        <v>10</v>
      </c>
      <c r="I21" s="8" t="s">
        <v>20</v>
      </c>
      <c r="K21" s="33">
        <f>+DESCRIPTION!H67</f>
        <v>1129337</v>
      </c>
      <c r="L21" s="11"/>
      <c r="N21" s="16" t="s">
        <v>10</v>
      </c>
      <c r="O21" s="8" t="s">
        <v>20</v>
      </c>
      <c r="Q21" s="9">
        <f t="shared" si="0"/>
        <v>1129337</v>
      </c>
      <c r="R21" s="11"/>
    </row>
    <row r="22" spans="2:18" ht="12.75">
      <c r="B22" s="16" t="s">
        <v>11</v>
      </c>
      <c r="C22" s="8" t="s">
        <v>54</v>
      </c>
      <c r="E22" s="9">
        <f>+DESCRIPTION!H17</f>
        <v>633003</v>
      </c>
      <c r="F22" s="11"/>
      <c r="H22" s="16" t="s">
        <v>11</v>
      </c>
      <c r="I22" s="8" t="s">
        <v>59</v>
      </c>
      <c r="K22" s="18">
        <f>+DESCRIPTION!H75</f>
        <v>275000</v>
      </c>
      <c r="L22" s="11"/>
      <c r="N22" s="16" t="s">
        <v>11</v>
      </c>
      <c r="O22" s="8" t="s">
        <v>54</v>
      </c>
      <c r="Q22" s="9">
        <f t="shared" si="0"/>
        <v>908003</v>
      </c>
      <c r="R22" s="11"/>
    </row>
    <row r="23" spans="2:18" ht="12.75">
      <c r="B23" s="16" t="s">
        <v>12</v>
      </c>
      <c r="C23" s="8" t="s">
        <v>22</v>
      </c>
      <c r="F23" s="11"/>
      <c r="H23" s="16" t="s">
        <v>12</v>
      </c>
      <c r="I23" s="8" t="s">
        <v>22</v>
      </c>
      <c r="K23" s="18">
        <f>+DESCRIPTION!H92</f>
        <v>800483</v>
      </c>
      <c r="L23" s="11"/>
      <c r="N23" s="16" t="s">
        <v>12</v>
      </c>
      <c r="O23" s="8" t="s">
        <v>22</v>
      </c>
      <c r="Q23" s="9">
        <f t="shared" si="0"/>
        <v>800483</v>
      </c>
      <c r="R23" s="11"/>
    </row>
    <row r="24" spans="2:18" ht="12.75">
      <c r="B24" s="16" t="s">
        <v>13</v>
      </c>
      <c r="C24" s="8" t="s">
        <v>62</v>
      </c>
      <c r="E24" s="9">
        <f>+DESCRIPTION!H22</f>
        <v>52174</v>
      </c>
      <c r="F24" s="11"/>
      <c r="H24" s="16" t="s">
        <v>13</v>
      </c>
      <c r="I24" s="8" t="s">
        <v>56</v>
      </c>
      <c r="K24" s="18">
        <f>+DESCRIPTION!H98</f>
        <v>327391</v>
      </c>
      <c r="L24" s="11"/>
      <c r="N24" s="16" t="s">
        <v>13</v>
      </c>
      <c r="O24" s="8" t="s">
        <v>56</v>
      </c>
      <c r="Q24" s="9">
        <f t="shared" si="0"/>
        <v>379565</v>
      </c>
      <c r="R24" s="11"/>
    </row>
    <row r="25" spans="6:18" ht="12.75">
      <c r="F25" s="11"/>
      <c r="I25" s="8" t="s">
        <v>55</v>
      </c>
      <c r="K25" s="18"/>
      <c r="L25" s="11"/>
      <c r="N25" s="16"/>
      <c r="O25" s="8" t="s">
        <v>55</v>
      </c>
      <c r="R25" s="11"/>
    </row>
    <row r="26" spans="6:18" ht="12.75">
      <c r="F26" s="11"/>
      <c r="L26" s="11"/>
      <c r="N26" s="16"/>
      <c r="R26" s="11"/>
    </row>
    <row r="27" spans="6:18" ht="12.75">
      <c r="F27" s="11"/>
      <c r="L27" s="11"/>
      <c r="R27" s="11"/>
    </row>
    <row r="28" spans="6:18" ht="12.75">
      <c r="F28" s="11"/>
      <c r="L28" s="11"/>
      <c r="N28" s="16"/>
      <c r="R28" s="11"/>
    </row>
    <row r="29" spans="1:18" ht="12.75">
      <c r="A29" s="19" t="s">
        <v>18</v>
      </c>
      <c r="E29" s="19" t="s">
        <v>18</v>
      </c>
      <c r="F29" s="11"/>
      <c r="G29" s="20" t="s">
        <v>18</v>
      </c>
      <c r="K29" s="20" t="s">
        <v>18</v>
      </c>
      <c r="L29" s="11"/>
      <c r="M29" s="9" t="s">
        <v>18</v>
      </c>
      <c r="N29" s="21"/>
      <c r="O29" s="21"/>
      <c r="P29" s="21"/>
      <c r="Q29" s="9" t="s">
        <v>18</v>
      </c>
      <c r="R29" s="11"/>
    </row>
    <row r="30" spans="1:18" ht="13.5" thickBot="1">
      <c r="A30" s="22">
        <f>SUM(A16)</f>
        <v>685177</v>
      </c>
      <c r="E30" s="23">
        <f>SUM(E16:E24)</f>
        <v>685177</v>
      </c>
      <c r="F30" s="11"/>
      <c r="G30" s="23">
        <f>SUM(G16)</f>
        <v>4489823</v>
      </c>
      <c r="K30" s="24">
        <f>SUM(K16:K26)</f>
        <v>4489823</v>
      </c>
      <c r="L30" s="25"/>
      <c r="M30" s="22">
        <f>SUM(M16:M27)</f>
        <v>5175000</v>
      </c>
      <c r="Q30" s="23">
        <f>SUM(Q16:Q27)</f>
        <v>5175000</v>
      </c>
      <c r="R30" s="11"/>
    </row>
    <row r="31" spans="6:18" ht="13.5" thickTop="1">
      <c r="F31" s="11"/>
      <c r="L31" s="25"/>
      <c r="R31" s="11"/>
    </row>
    <row r="32" spans="6:18" ht="12.75">
      <c r="F32" s="26"/>
      <c r="R32" s="26"/>
    </row>
    <row r="33" spans="6:18" ht="12.75">
      <c r="F33" s="26"/>
      <c r="R33" s="26"/>
    </row>
    <row r="34" spans="6:18" ht="12.75">
      <c r="F34" s="26"/>
      <c r="R34" s="26"/>
    </row>
    <row r="35" spans="6:18" ht="12.75">
      <c r="F35" s="26"/>
      <c r="G35" s="8" t="s">
        <v>65</v>
      </c>
      <c r="I35" s="20"/>
      <c r="K35" s="20"/>
      <c r="R35" s="26"/>
    </row>
    <row r="36" spans="6:18" ht="12.75">
      <c r="F36" s="26"/>
      <c r="I36" s="8" t="s">
        <v>66</v>
      </c>
      <c r="K36" s="8" t="s">
        <v>67</v>
      </c>
      <c r="R36" s="26"/>
    </row>
    <row r="37" spans="6:18" ht="12.75">
      <c r="F37" s="26"/>
      <c r="R37" s="26"/>
    </row>
    <row r="38" spans="3:18" ht="12.75">
      <c r="C38" s="27"/>
      <c r="F38" s="26"/>
      <c r="R38" s="26"/>
    </row>
    <row r="39" spans="2:18" ht="12.75">
      <c r="B39" s="35" t="s">
        <v>68</v>
      </c>
      <c r="C39" s="8" t="s">
        <v>69</v>
      </c>
      <c r="F39" s="26"/>
      <c r="R39" s="26"/>
    </row>
    <row r="40" spans="3:18" ht="12.75">
      <c r="C40" s="8" t="s">
        <v>70</v>
      </c>
      <c r="F40" s="26"/>
      <c r="R40" s="26"/>
    </row>
    <row r="41" ht="12.75">
      <c r="C41" s="8" t="s">
        <v>25</v>
      </c>
    </row>
    <row r="42" ht="12.75">
      <c r="C42" s="8" t="s">
        <v>71</v>
      </c>
    </row>
    <row r="43" ht="12.75">
      <c r="C43" s="8" t="s">
        <v>74</v>
      </c>
    </row>
    <row r="44" ht="12.75">
      <c r="C44" s="8" t="s">
        <v>72</v>
      </c>
    </row>
    <row r="45" ht="12.75">
      <c r="C45" s="8" t="s">
        <v>73</v>
      </c>
    </row>
  </sheetData>
  <sheetProtection/>
  <mergeCells count="14">
    <mergeCell ref="A1:R1"/>
    <mergeCell ref="A2:R2"/>
    <mergeCell ref="A4:R4"/>
    <mergeCell ref="A5:R5"/>
    <mergeCell ref="A6:R6"/>
    <mergeCell ref="A12:E12"/>
    <mergeCell ref="G12:K12"/>
    <mergeCell ref="M11:Q11"/>
    <mergeCell ref="M12:Q12"/>
    <mergeCell ref="A11:E11"/>
    <mergeCell ref="G11:K11"/>
    <mergeCell ref="C14:E14"/>
    <mergeCell ref="I14:K14"/>
    <mergeCell ref="O14:Q14"/>
  </mergeCells>
  <printOptions/>
  <pageMargins left="0.75" right="0.75" top="1" bottom="1" header="0.5" footer="0.5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4.00390625" style="0" customWidth="1"/>
    <col min="3" max="3" width="73.28125" style="0" customWidth="1"/>
    <col min="4" max="4" width="3.57421875" style="0" customWidth="1"/>
    <col min="5" max="5" width="16.57421875" style="0" customWidth="1"/>
    <col min="6" max="6" width="2.7109375" style="0" customWidth="1"/>
    <col min="7" max="7" width="11.57421875" style="6" bestFit="1" customWidth="1"/>
    <col min="8" max="8" width="15.421875" style="6" bestFit="1" customWidth="1"/>
  </cols>
  <sheetData>
    <row r="1" spans="1:8" s="1" customFormat="1" ht="12.75">
      <c r="A1" s="1" t="s">
        <v>27</v>
      </c>
      <c r="G1" s="4"/>
      <c r="H1" s="4"/>
    </row>
    <row r="2" spans="7:8" s="1" customFormat="1" ht="12.75">
      <c r="G2" s="4"/>
      <c r="H2" s="4"/>
    </row>
    <row r="3" spans="3:11" s="1" customFormat="1" ht="18">
      <c r="C3" s="3" t="s">
        <v>77</v>
      </c>
      <c r="E3" s="3"/>
      <c r="F3" s="3"/>
      <c r="G3" s="5"/>
      <c r="H3" s="5"/>
      <c r="I3" s="3"/>
      <c r="J3" s="3"/>
      <c r="K3" s="3"/>
    </row>
    <row r="4" spans="3:11" s="1" customFormat="1" ht="18">
      <c r="C4" s="32"/>
      <c r="D4" s="3"/>
      <c r="E4" s="3"/>
      <c r="F4" s="3"/>
      <c r="I4" s="3"/>
      <c r="J4" s="3"/>
      <c r="K4" s="3"/>
    </row>
    <row r="5" spans="5:11" s="1" customFormat="1" ht="18">
      <c r="E5" s="3"/>
      <c r="F5" s="3"/>
      <c r="I5" s="3"/>
      <c r="J5" s="3"/>
      <c r="K5" s="3"/>
    </row>
    <row r="6" spans="3:11" s="1" customFormat="1" ht="18">
      <c r="C6" s="3" t="s">
        <v>28</v>
      </c>
      <c r="E6" s="3"/>
      <c r="F6" s="3"/>
      <c r="G6" s="5"/>
      <c r="H6" s="5"/>
      <c r="I6" s="3"/>
      <c r="J6" s="3"/>
      <c r="K6" s="3"/>
    </row>
    <row r="7" ht="12.75">
      <c r="C7" t="s">
        <v>57</v>
      </c>
    </row>
    <row r="9" spans="1:8" s="1" customFormat="1" ht="12.75">
      <c r="A9" s="1">
        <v>5</v>
      </c>
      <c r="B9" s="1" t="s">
        <v>21</v>
      </c>
      <c r="G9" s="4"/>
      <c r="H9" s="4"/>
    </row>
    <row r="10" spans="2:7" ht="12.75">
      <c r="B10" t="s">
        <v>30</v>
      </c>
      <c r="C10" s="29" t="s">
        <v>78</v>
      </c>
      <c r="G10" s="30">
        <f>245560</f>
        <v>245560</v>
      </c>
    </row>
    <row r="11" spans="2:7" ht="12.75">
      <c r="B11" t="s">
        <v>34</v>
      </c>
      <c r="C11" s="29" t="s">
        <v>79</v>
      </c>
      <c r="G11" s="30">
        <f>77033</f>
        <v>77033</v>
      </c>
    </row>
    <row r="12" spans="2:7" ht="12.75">
      <c r="B12" t="s">
        <v>35</v>
      </c>
      <c r="C12" s="29" t="s">
        <v>80</v>
      </c>
      <c r="G12" s="30">
        <f>76915</f>
        <v>76915</v>
      </c>
    </row>
    <row r="13" spans="2:7" ht="12.75">
      <c r="B13" t="s">
        <v>36</v>
      </c>
      <c r="C13" s="29" t="s">
        <v>81</v>
      </c>
      <c r="G13" s="30">
        <f>93523</f>
        <v>93523</v>
      </c>
    </row>
    <row r="14" spans="2:7" ht="12.75">
      <c r="B14" t="s">
        <v>37</v>
      </c>
      <c r="C14" s="29" t="s">
        <v>82</v>
      </c>
      <c r="G14" s="30">
        <f>43426</f>
        <v>43426</v>
      </c>
    </row>
    <row r="15" spans="2:7" ht="12.75">
      <c r="B15" t="s">
        <v>38</v>
      </c>
      <c r="C15" s="29" t="s">
        <v>83</v>
      </c>
      <c r="G15" s="34">
        <v>96546</v>
      </c>
    </row>
    <row r="16" spans="3:7" ht="12.75">
      <c r="C16" s="29"/>
      <c r="G16" s="34"/>
    </row>
    <row r="17" spans="3:8" ht="12.75">
      <c r="C17" s="29"/>
      <c r="E17" s="1" t="s">
        <v>47</v>
      </c>
      <c r="G17" s="34"/>
      <c r="H17" s="4">
        <f>SUM(G10:G15)</f>
        <v>633003</v>
      </c>
    </row>
    <row r="18" ht="12.75">
      <c r="J18" s="2"/>
    </row>
    <row r="19" spans="1:10" ht="12.75">
      <c r="A19" s="1">
        <v>7</v>
      </c>
      <c r="B19" s="1" t="s">
        <v>26</v>
      </c>
      <c r="H19" s="4"/>
      <c r="J19" s="2"/>
    </row>
    <row r="20" spans="2:10" ht="12.75">
      <c r="B20" t="s">
        <v>49</v>
      </c>
      <c r="C20" t="s">
        <v>84</v>
      </c>
      <c r="G20" s="30">
        <v>52174</v>
      </c>
      <c r="H20" s="4"/>
      <c r="J20" s="2"/>
    </row>
    <row r="21" spans="8:10" ht="12.75">
      <c r="H21" s="4"/>
      <c r="J21" s="2"/>
    </row>
    <row r="22" spans="5:10" ht="12.75">
      <c r="E22" s="1" t="s">
        <v>50</v>
      </c>
      <c r="H22" s="4">
        <f>+G20</f>
        <v>52174</v>
      </c>
      <c r="J22" s="2"/>
    </row>
    <row r="23" s="1" customFormat="1" ht="12.75"/>
    <row r="25" spans="3:8" s="3" customFormat="1" ht="18">
      <c r="C25" s="3" t="s">
        <v>33</v>
      </c>
      <c r="G25" s="5"/>
      <c r="H25" s="5"/>
    </row>
    <row r="26" spans="7:8" s="3" customFormat="1" ht="18">
      <c r="G26" s="5"/>
      <c r="H26" s="5"/>
    </row>
    <row r="27" spans="1:8" s="3" customFormat="1" ht="12.75" customHeight="1">
      <c r="A27" s="1">
        <v>1</v>
      </c>
      <c r="B27" s="1" t="s">
        <v>29</v>
      </c>
      <c r="C27" s="1"/>
      <c r="D27" s="1"/>
      <c r="E27" s="1"/>
      <c r="F27" s="1"/>
      <c r="G27" s="4"/>
      <c r="H27" s="4"/>
    </row>
    <row r="28" spans="1:8" s="3" customFormat="1" ht="12.75" customHeight="1">
      <c r="A28"/>
      <c r="B28" t="s">
        <v>30</v>
      </c>
      <c r="C28" t="s">
        <v>31</v>
      </c>
      <c r="D28"/>
      <c r="E28"/>
      <c r="F28"/>
      <c r="G28" s="6">
        <v>796200</v>
      </c>
      <c r="H28" s="6"/>
    </row>
    <row r="29" spans="1:8" s="3" customFormat="1" ht="12.75" customHeight="1">
      <c r="A29"/>
      <c r="B29"/>
      <c r="C29" t="s">
        <v>85</v>
      </c>
      <c r="D29"/>
      <c r="E29"/>
      <c r="F29"/>
      <c r="G29" s="6"/>
      <c r="H29" s="6"/>
    </row>
    <row r="30" spans="1:8" s="3" customFormat="1" ht="12.75" customHeight="1">
      <c r="A30"/>
      <c r="B30"/>
      <c r="C30"/>
      <c r="D30" s="5"/>
      <c r="E30" s="1" t="s">
        <v>32</v>
      </c>
      <c r="F30"/>
      <c r="G30" s="6"/>
      <c r="H30" s="4">
        <f>+G28</f>
        <v>796200</v>
      </c>
    </row>
    <row r="31" spans="3:8" s="3" customFormat="1" ht="12.75" customHeight="1">
      <c r="C31"/>
      <c r="D31" s="5"/>
      <c r="G31" s="5"/>
      <c r="H31" s="5"/>
    </row>
    <row r="33" spans="1:8" s="1" customFormat="1" ht="12.75">
      <c r="A33" s="1">
        <v>2</v>
      </c>
      <c r="B33" s="1" t="s">
        <v>23</v>
      </c>
      <c r="G33" s="4"/>
      <c r="H33" s="4"/>
    </row>
    <row r="34" spans="2:7" ht="12.75">
      <c r="B34" t="s">
        <v>30</v>
      </c>
      <c r="C34" s="29" t="s">
        <v>86</v>
      </c>
      <c r="G34" s="30">
        <v>99775</v>
      </c>
    </row>
    <row r="35" spans="2:7" ht="12.75">
      <c r="B35" t="s">
        <v>34</v>
      </c>
      <c r="C35" t="s">
        <v>87</v>
      </c>
      <c r="G35" s="30">
        <v>56535</v>
      </c>
    </row>
    <row r="36" spans="2:7" ht="12.75">
      <c r="B36" t="s">
        <v>35</v>
      </c>
      <c r="C36" t="s">
        <v>88</v>
      </c>
      <c r="G36" s="30">
        <v>30050</v>
      </c>
    </row>
    <row r="37" spans="2:7" ht="12.75">
      <c r="B37" t="s">
        <v>36</v>
      </c>
      <c r="C37" t="s">
        <v>89</v>
      </c>
      <c r="G37" s="30">
        <v>63556</v>
      </c>
    </row>
    <row r="38" spans="2:7" ht="12.75">
      <c r="B38" t="s">
        <v>37</v>
      </c>
      <c r="C38" t="s">
        <v>90</v>
      </c>
      <c r="G38" s="30">
        <v>96000</v>
      </c>
    </row>
    <row r="40" spans="5:8" s="1" customFormat="1" ht="12.75">
      <c r="E40" s="1" t="s">
        <v>43</v>
      </c>
      <c r="G40" s="4"/>
      <c r="H40" s="4">
        <f>SUM(G34:G38)</f>
        <v>345916</v>
      </c>
    </row>
    <row r="43" spans="1:8" s="1" customFormat="1" ht="12.75">
      <c r="A43" s="1">
        <v>3</v>
      </c>
      <c r="B43" s="1" t="s">
        <v>44</v>
      </c>
      <c r="G43" s="4"/>
      <c r="H43" s="4"/>
    </row>
    <row r="44" spans="2:7" ht="12.75">
      <c r="B44" t="s">
        <v>30</v>
      </c>
      <c r="C44" s="29" t="s">
        <v>103</v>
      </c>
      <c r="G44" s="41">
        <v>94064</v>
      </c>
    </row>
    <row r="45" spans="2:7" ht="12.75">
      <c r="B45" t="s">
        <v>34</v>
      </c>
      <c r="C45" s="29" t="s">
        <v>104</v>
      </c>
      <c r="G45" s="41">
        <v>100000</v>
      </c>
    </row>
    <row r="46" spans="2:7" ht="12.75">
      <c r="B46" t="s">
        <v>35</v>
      </c>
      <c r="C46" s="29" t="s">
        <v>105</v>
      </c>
      <c r="G46" s="41">
        <v>99281.92</v>
      </c>
    </row>
    <row r="47" spans="2:7" ht="12.75">
      <c r="B47" t="s">
        <v>36</v>
      </c>
      <c r="C47" s="29" t="s">
        <v>106</v>
      </c>
      <c r="G47" s="41">
        <v>25480</v>
      </c>
    </row>
    <row r="48" spans="2:7" ht="12.75">
      <c r="B48" t="s">
        <v>37</v>
      </c>
      <c r="C48" s="29" t="s">
        <v>107</v>
      </c>
      <c r="G48" s="41">
        <v>63500</v>
      </c>
    </row>
    <row r="49" spans="2:7" ht="12.75">
      <c r="B49" t="s">
        <v>38</v>
      </c>
      <c r="C49" s="29" t="s">
        <v>108</v>
      </c>
      <c r="G49" s="41">
        <v>99889</v>
      </c>
    </row>
    <row r="50" spans="2:7" ht="12.75">
      <c r="B50" t="s">
        <v>39</v>
      </c>
      <c r="C50" s="29" t="s">
        <v>109</v>
      </c>
      <c r="G50" s="41">
        <v>67458.08</v>
      </c>
    </row>
    <row r="51" spans="2:7" ht="12.75">
      <c r="B51" t="s">
        <v>40</v>
      </c>
      <c r="C51" s="29" t="s">
        <v>110</v>
      </c>
      <c r="G51" s="41">
        <v>83000</v>
      </c>
    </row>
    <row r="52" spans="2:7" ht="12.75">
      <c r="B52" t="s">
        <v>63</v>
      </c>
      <c r="C52" s="29" t="s">
        <v>111</v>
      </c>
      <c r="G52" s="41">
        <v>94823</v>
      </c>
    </row>
    <row r="53" spans="2:7" ht="12.75">
      <c r="B53" t="s">
        <v>42</v>
      </c>
      <c r="C53" s="29" t="s">
        <v>112</v>
      </c>
      <c r="G53" s="41">
        <v>88000</v>
      </c>
    </row>
    <row r="55" spans="5:10" s="1" customFormat="1" ht="12.75">
      <c r="E55" s="1" t="s">
        <v>45</v>
      </c>
      <c r="G55" s="4"/>
      <c r="H55" s="4">
        <f>SUM(G44:G53)</f>
        <v>815496</v>
      </c>
      <c r="J55" s="7"/>
    </row>
    <row r="56" ht="12.75">
      <c r="C56" s="29"/>
    </row>
    <row r="58" spans="1:8" s="1" customFormat="1" ht="12.75">
      <c r="A58" s="1">
        <v>4</v>
      </c>
      <c r="B58" s="1" t="s">
        <v>20</v>
      </c>
      <c r="G58" s="4"/>
      <c r="H58" s="4"/>
    </row>
    <row r="59" spans="2:7" ht="12.75">
      <c r="B59" t="s">
        <v>30</v>
      </c>
      <c r="C59" s="26" t="s">
        <v>113</v>
      </c>
      <c r="G59" s="41">
        <v>198000</v>
      </c>
    </row>
    <row r="60" spans="2:7" ht="12.75">
      <c r="B60" t="s">
        <v>34</v>
      </c>
      <c r="C60" s="29" t="s">
        <v>114</v>
      </c>
      <c r="G60" s="41">
        <v>196200</v>
      </c>
    </row>
    <row r="61" spans="2:7" ht="12.75">
      <c r="B61" t="s">
        <v>35</v>
      </c>
      <c r="C61" t="s">
        <v>115</v>
      </c>
      <c r="G61" s="41">
        <v>198500</v>
      </c>
    </row>
    <row r="62" spans="2:7" ht="12.75">
      <c r="B62" t="s">
        <v>36</v>
      </c>
      <c r="C62" t="s">
        <v>117</v>
      </c>
      <c r="G62" s="41">
        <v>180000</v>
      </c>
    </row>
    <row r="63" spans="2:7" ht="12.75">
      <c r="B63" t="s">
        <v>37</v>
      </c>
      <c r="C63" s="29" t="s">
        <v>118</v>
      </c>
      <c r="G63" s="41">
        <v>60350</v>
      </c>
    </row>
    <row r="64" spans="2:7" ht="12.75">
      <c r="B64" t="s">
        <v>38</v>
      </c>
      <c r="C64" s="29" t="s">
        <v>119</v>
      </c>
      <c r="G64" s="41">
        <v>200000</v>
      </c>
    </row>
    <row r="65" spans="2:7" ht="12.75">
      <c r="B65" t="s">
        <v>39</v>
      </c>
      <c r="C65" s="29" t="s">
        <v>116</v>
      </c>
      <c r="G65" s="41">
        <v>96287</v>
      </c>
    </row>
    <row r="66" ht="12.75">
      <c r="C66" s="29"/>
    </row>
    <row r="67" spans="5:8" s="1" customFormat="1" ht="12.75">
      <c r="E67" s="1" t="s">
        <v>46</v>
      </c>
      <c r="G67" s="4"/>
      <c r="H67" s="4">
        <f>SUM(G59:G65)</f>
        <v>1129337</v>
      </c>
    </row>
    <row r="68" ht="12.75">
      <c r="C68" s="2"/>
    </row>
    <row r="71" spans="1:8" s="1" customFormat="1" ht="12.75">
      <c r="A71" s="1">
        <v>5</v>
      </c>
      <c r="B71" s="1" t="s">
        <v>58</v>
      </c>
      <c r="G71" s="4"/>
      <c r="H71" s="4"/>
    </row>
    <row r="72" spans="2:7" ht="12.75">
      <c r="B72" t="s">
        <v>30</v>
      </c>
      <c r="C72" s="29" t="s">
        <v>91</v>
      </c>
      <c r="G72" s="6">
        <v>275000</v>
      </c>
    </row>
    <row r="73" spans="2:7" ht="12.75">
      <c r="B73" s="8" t="s">
        <v>34</v>
      </c>
      <c r="C73" s="26" t="s">
        <v>120</v>
      </c>
      <c r="D73" s="8" t="s">
        <v>121</v>
      </c>
      <c r="E73" s="43">
        <v>100000</v>
      </c>
      <c r="G73" s="6">
        <v>0</v>
      </c>
    </row>
    <row r="74" ht="12.75">
      <c r="C74" s="29"/>
    </row>
    <row r="75" spans="3:8" s="1" customFormat="1" ht="12.75">
      <c r="C75"/>
      <c r="E75" s="1" t="s">
        <v>47</v>
      </c>
      <c r="G75" s="4"/>
      <c r="H75" s="4">
        <f>SUM(G72:G73)</f>
        <v>275000</v>
      </c>
    </row>
    <row r="76" ht="12.75">
      <c r="C76" s="1"/>
    </row>
    <row r="79" spans="1:8" s="1" customFormat="1" ht="12.75">
      <c r="A79" s="1">
        <v>6</v>
      </c>
      <c r="B79" s="1" t="s">
        <v>22</v>
      </c>
      <c r="C79"/>
      <c r="G79" s="4"/>
      <c r="H79" s="4"/>
    </row>
    <row r="80" spans="2:7" ht="12.75">
      <c r="B80" t="s">
        <v>30</v>
      </c>
      <c r="C80" s="29" t="s">
        <v>92</v>
      </c>
      <c r="D80" s="29"/>
      <c r="E80" s="29"/>
      <c r="F80" s="29"/>
      <c r="G80" s="41">
        <v>302709</v>
      </c>
    </row>
    <row r="81" spans="2:7" ht="12.75">
      <c r="B81" t="s">
        <v>34</v>
      </c>
      <c r="C81" s="29" t="s">
        <v>93</v>
      </c>
      <c r="D81" s="29"/>
      <c r="E81" s="29"/>
      <c r="F81" s="29"/>
      <c r="G81" s="41">
        <v>61500</v>
      </c>
    </row>
    <row r="82" spans="2:7" ht="12.75">
      <c r="B82" t="s">
        <v>35</v>
      </c>
      <c r="C82" s="29" t="s">
        <v>94</v>
      </c>
      <c r="D82" s="29"/>
      <c r="E82" s="29"/>
      <c r="F82" s="29"/>
      <c r="G82" s="41">
        <v>22218</v>
      </c>
    </row>
    <row r="83" spans="2:7" ht="12.75">
      <c r="B83" t="s">
        <v>36</v>
      </c>
      <c r="C83" s="29" t="s">
        <v>95</v>
      </c>
      <c r="D83" s="29"/>
      <c r="E83" s="29"/>
      <c r="F83" s="29"/>
      <c r="G83" s="41">
        <v>5000</v>
      </c>
    </row>
    <row r="84" spans="2:7" ht="12.75">
      <c r="B84" t="s">
        <v>37</v>
      </c>
      <c r="C84" s="29" t="s">
        <v>96</v>
      </c>
      <c r="D84" s="31"/>
      <c r="E84" s="31"/>
      <c r="F84" s="31"/>
      <c r="G84" s="42">
        <v>11650</v>
      </c>
    </row>
    <row r="85" spans="2:7" ht="12.75">
      <c r="B85" t="s">
        <v>38</v>
      </c>
      <c r="C85" s="29" t="s">
        <v>97</v>
      </c>
      <c r="D85" s="29"/>
      <c r="E85" s="29"/>
      <c r="F85" s="29"/>
      <c r="G85" s="41">
        <v>160076</v>
      </c>
    </row>
    <row r="86" spans="2:7" ht="12.75">
      <c r="B86" t="s">
        <v>39</v>
      </c>
      <c r="C86" s="26" t="s">
        <v>98</v>
      </c>
      <c r="D86" s="29"/>
      <c r="E86" s="29"/>
      <c r="F86" s="29"/>
      <c r="G86" s="41">
        <v>12000</v>
      </c>
    </row>
    <row r="87" spans="2:7" ht="12.75">
      <c r="B87" t="s">
        <v>40</v>
      </c>
      <c r="C87" s="26" t="s">
        <v>99</v>
      </c>
      <c r="D87" s="29"/>
      <c r="E87" s="29"/>
      <c r="F87" s="29"/>
      <c r="G87" s="41">
        <v>92500</v>
      </c>
    </row>
    <row r="88" spans="2:7" ht="12.75">
      <c r="B88" t="s">
        <v>41</v>
      </c>
      <c r="C88" s="29" t="s">
        <v>100</v>
      </c>
      <c r="D88" s="29"/>
      <c r="E88" s="29"/>
      <c r="F88" s="29"/>
      <c r="G88" s="41">
        <v>17330</v>
      </c>
    </row>
    <row r="89" spans="2:7" ht="12.75">
      <c r="B89" t="s">
        <v>42</v>
      </c>
      <c r="C89" s="29" t="s">
        <v>101</v>
      </c>
      <c r="D89" s="29"/>
      <c r="E89" s="29"/>
      <c r="F89" s="29"/>
      <c r="G89" s="41">
        <v>45500</v>
      </c>
    </row>
    <row r="90" spans="2:7" ht="12.75">
      <c r="B90" t="s">
        <v>64</v>
      </c>
      <c r="C90" s="29" t="s">
        <v>102</v>
      </c>
      <c r="D90" s="29"/>
      <c r="E90" s="29"/>
      <c r="F90" s="29"/>
      <c r="G90" s="41">
        <v>70000</v>
      </c>
    </row>
    <row r="92" spans="3:8" s="1" customFormat="1" ht="12.75">
      <c r="C92"/>
      <c r="E92" s="1" t="s">
        <v>48</v>
      </c>
      <c r="G92" s="4"/>
      <c r="H92" s="4">
        <f>SUM(G80:G90)</f>
        <v>800483</v>
      </c>
    </row>
    <row r="93" ht="12.75">
      <c r="C93" s="1"/>
    </row>
    <row r="95" spans="1:8" s="1" customFormat="1" ht="12.75">
      <c r="A95" s="1">
        <v>7</v>
      </c>
      <c r="B95" s="1" t="s">
        <v>26</v>
      </c>
      <c r="C95"/>
      <c r="G95" s="4"/>
      <c r="H95" s="4"/>
    </row>
    <row r="96" spans="2:7" ht="12.75">
      <c r="B96" t="s">
        <v>49</v>
      </c>
      <c r="C96" t="s">
        <v>84</v>
      </c>
      <c r="G96" s="30">
        <f>327392-1</f>
        <v>327391</v>
      </c>
    </row>
    <row r="98" spans="3:8" s="1" customFormat="1" ht="12.75">
      <c r="C98" s="28"/>
      <c r="E98" s="1" t="s">
        <v>50</v>
      </c>
      <c r="G98" s="4"/>
      <c r="H98" s="4">
        <f>+G96</f>
        <v>327391</v>
      </c>
    </row>
    <row r="99" ht="12.75">
      <c r="C99" s="1"/>
    </row>
    <row r="102" spans="1:10" s="1" customFormat="1" ht="12.75">
      <c r="A102" s="1" t="s">
        <v>51</v>
      </c>
      <c r="C102"/>
      <c r="G102" s="4"/>
      <c r="H102" s="4">
        <f>SUM(H17:H100)</f>
        <v>5175000</v>
      </c>
      <c r="J102" s="7"/>
    </row>
    <row r="103" spans="3:10" ht="12.75">
      <c r="C103" s="1"/>
      <c r="J103" s="2"/>
    </row>
    <row r="104" spans="3:5" ht="12.75">
      <c r="C104" s="2"/>
      <c r="D104" s="8" t="s">
        <v>121</v>
      </c>
      <c r="E104" s="1" t="s">
        <v>122</v>
      </c>
    </row>
  </sheetData>
  <sheetProtection/>
  <printOptions/>
  <pageMargins left="0.75" right="0.75" top="1" bottom="1" header="0.5" footer="0.5"/>
  <pageSetup fitToHeight="2" horizontalDpi="300" verticalDpi="300" orientation="portrait" scale="67" r:id="rId1"/>
  <rowBreaks count="1" manualBreakCount="1">
    <brk id="7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 Board of Regents</dc:creator>
  <cp:keywords/>
  <dc:description/>
  <cp:lastModifiedBy>Maria Knox</cp:lastModifiedBy>
  <cp:lastPrinted>2010-04-07T17:08:24Z</cp:lastPrinted>
  <dcterms:created xsi:type="dcterms:W3CDTF">2000-12-13T17:56:22Z</dcterms:created>
  <dcterms:modified xsi:type="dcterms:W3CDTF">2010-04-07T17:20:05Z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-139568678</vt:i4>
  </property>
  <property fmtid="{D5CDD505-2E9C-101B-9397-08002B2CF9AE}" pid="3" name="_EmailSubject">
    <vt:lpwstr>Technology Access Fee Spending Plans</vt:lpwstr>
  </property>
  <property fmtid="{D5CDD505-2E9C-101B-9397-08002B2CF9AE}" pid="4" name="_AuthorEmail">
    <vt:lpwstr>rstewart@tbr.state.tn.us</vt:lpwstr>
  </property>
  <property fmtid="{D5CDD505-2E9C-101B-9397-08002B2CF9AE}" pid="5" name="_AuthorEmailDisplayName">
    <vt:lpwstr>Renee' Stewart</vt:lpwstr>
  </property>
  <property fmtid="{D5CDD505-2E9C-101B-9397-08002B2CF9AE}" pid="6" name="_ReviewingToolsShownOnce">
    <vt:lpwstr/>
  </property>
</Properties>
</file>