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PLAN" sheetId="1" r:id="rId1"/>
    <sheet name="DESCRIPTION" sheetId="2" r:id="rId2"/>
  </sheets>
  <definedNames/>
  <calcPr fullCalcOnLoad="1"/>
</workbook>
</file>

<file path=xl/sharedStrings.xml><?xml version="1.0" encoding="utf-8"?>
<sst xmlns="http://schemas.openxmlformats.org/spreadsheetml/2006/main" count="255" uniqueCount="159">
  <si>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</si>
  <si>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</si>
  <si>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</si>
  <si>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</si>
  <si>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</si>
  <si>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</si>
  <si>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</si>
  <si>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</si>
  <si>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</si>
  <si>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</si>
  <si>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</si>
  <si>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</si>
  <si>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</si>
  <si>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</si>
  <si>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Description of projects use(s):</t>
  </si>
  <si>
    <t>Part 1</t>
  </si>
  <si>
    <t>Part 2</t>
  </si>
  <si>
    <t>Part 1 + Part 2</t>
  </si>
  <si>
    <t>2003-2004</t>
  </si>
  <si>
    <t>2003-2004 Total Technology Access Fee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</si>
  <si>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</si>
  <si>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</si>
  <si>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</si>
  <si>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</si>
  <si>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</si>
  <si>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</si>
  <si>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Scheduled replacement of instructional</t>
  </si>
  <si>
    <t xml:space="preserve">computers located in classrooms </t>
  </si>
  <si>
    <t>and computer labs</t>
  </si>
  <si>
    <t>in classrooms and computer labs</t>
  </si>
  <si>
    <t>Middle Tennessee State University</t>
  </si>
  <si>
    <t xml:space="preserve">Scheduled replacement of instructional computers located 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</si>
  <si>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</si>
  <si>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</si>
  <si>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</si>
  <si>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</si>
  <si>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</si>
  <si>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</si>
  <si>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</si>
  <si>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</si>
  <si>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 xml:space="preserve">New Software for Computer Information Systems </t>
  </si>
  <si>
    <t>B</t>
  </si>
  <si>
    <t>New Laptops, software, and accessories for Library</t>
  </si>
  <si>
    <t>C</t>
  </si>
  <si>
    <t>Upgrade existing computers with CDRWs and software for Biology</t>
  </si>
  <si>
    <t>D</t>
  </si>
  <si>
    <t>Universally Accessable workstations for Disabled Student Services</t>
  </si>
  <si>
    <t>E</t>
  </si>
  <si>
    <t>Replacement printers for the College of Businedd</t>
  </si>
  <si>
    <t>F</t>
  </si>
  <si>
    <t>Update update hardware and software and purchase additional software for Foreign Languages</t>
  </si>
  <si>
    <t>G</t>
  </si>
  <si>
    <t xml:space="preserve">Update existing technology for HPERS </t>
  </si>
  <si>
    <t>H</t>
  </si>
  <si>
    <t>Upgrade Computer Complex for Computer Science</t>
  </si>
  <si>
    <t>I</t>
  </si>
  <si>
    <t>New printers and upgrade Drives in Instructional Technology</t>
  </si>
  <si>
    <t>J</t>
  </si>
  <si>
    <t>Upgrades for Music lab</t>
  </si>
  <si>
    <t>Total category 2</t>
  </si>
  <si>
    <t>Master classrooms (new, renovated, and portable)</t>
  </si>
  <si>
    <t>New Master Classroom for Sociology/Anthropology</t>
  </si>
  <si>
    <t>New Technology for portable, and permanent Master Classrooms, and 20 unit computer/science lab</t>
  </si>
  <si>
    <t>New Master Classroom for Criminal Justice</t>
  </si>
  <si>
    <t>1 New Master Classroom and 3 Upgrades to 1 existing Master Classroom in Liberal Arts</t>
  </si>
  <si>
    <t>New Master Classroom technology and software to accompany new/old computers for Physics &amp; Astronomy</t>
  </si>
  <si>
    <t>New Master Classroom for Biology</t>
  </si>
  <si>
    <t xml:space="preserve">Intellegent Wireless optical mouse for all master classrooms in Business/Aerospace </t>
  </si>
  <si>
    <t>New Master classroom for Math</t>
  </si>
  <si>
    <t>New Master Classroom for Foreign Language</t>
  </si>
  <si>
    <t>Update the hardware, software, and support issues related to a contemporary media design lab</t>
  </si>
  <si>
    <t>K</t>
  </si>
  <si>
    <t>Replacement and new printers for Management and Marketing</t>
  </si>
  <si>
    <t>L</t>
  </si>
  <si>
    <t>New Master Classroom with student computers for Elementary and Special Education</t>
  </si>
  <si>
    <t>M</t>
  </si>
  <si>
    <t>One Portable Master Classroom for HPERS</t>
  </si>
  <si>
    <t>N</t>
  </si>
  <si>
    <t>New Master Classroom for Basic and Applied Sciences</t>
  </si>
  <si>
    <t>Total category 3</t>
  </si>
  <si>
    <t>Demonstration Lab for honors Chemistry and Biology</t>
  </si>
  <si>
    <t xml:space="preserve">New electronics for Physics &amp; Astronomy </t>
  </si>
  <si>
    <t>New Recording equipment and accessories for Speech &amp; Theatre</t>
  </si>
  <si>
    <t>New Biochemical equipment for Chemistry</t>
  </si>
  <si>
    <t>New scales, heat detection and monitoring systems for Agribusiness/science</t>
  </si>
  <si>
    <t>New and updated technology for Engineering Technology</t>
  </si>
  <si>
    <t>Software, headsets, and microphones for Business Marketing and Management</t>
  </si>
  <si>
    <t>Renovation of 8 Music practice rooms with new technology</t>
  </si>
  <si>
    <t>3 databases for Accounting</t>
  </si>
  <si>
    <t>Additional computer stations, software, and accessories for Management and Marketing</t>
  </si>
  <si>
    <t>Renovation of Ezell for two new audio recording studios, plus equipment for Mass Communication</t>
  </si>
  <si>
    <t>New Technology for HPERS research</t>
  </si>
  <si>
    <t>New Technology for Digital Photography</t>
  </si>
  <si>
    <t>O</t>
  </si>
  <si>
    <t>Liscensing, Upgrades and support of existing software for Geosciences</t>
  </si>
  <si>
    <t>P</t>
  </si>
  <si>
    <t>Enhance Beowulf Cluster with additional PCs and networking for Computer Science</t>
  </si>
  <si>
    <t>Q</t>
  </si>
  <si>
    <t>Update and expand resources/technology in Biology</t>
  </si>
  <si>
    <t>R</t>
  </si>
  <si>
    <t>Upgrade of equipment in Education</t>
  </si>
  <si>
    <t>S</t>
  </si>
  <si>
    <t>Upgrade of the Music library services</t>
  </si>
  <si>
    <t>T</t>
  </si>
  <si>
    <t>New Simulation models and software for Nursing</t>
  </si>
  <si>
    <t>Total category 4</t>
  </si>
  <si>
    <t>Business computer lab</t>
  </si>
  <si>
    <t>Library computer labs</t>
  </si>
  <si>
    <t>Instructional Technology Support Computer labs</t>
  </si>
  <si>
    <t>Adaptive Technology Lab</t>
  </si>
  <si>
    <t>Foreign Languages computer lab</t>
  </si>
  <si>
    <t>HPERS computer lab</t>
  </si>
  <si>
    <t>Journalism computer labs</t>
  </si>
  <si>
    <t>University Writing Center computer lab</t>
  </si>
  <si>
    <t>Math computer lab</t>
  </si>
  <si>
    <t>Nursing computer lab</t>
  </si>
  <si>
    <t>Computer Science computer lab</t>
  </si>
  <si>
    <t>Music computer lab</t>
  </si>
  <si>
    <t>Library electronic databases available on the Internet</t>
  </si>
  <si>
    <t xml:space="preserve">   *12% maximum for student help ($438,480) will be enforced</t>
  </si>
  <si>
    <t>Total category 5</t>
  </si>
  <si>
    <t>Total category 6</t>
  </si>
  <si>
    <t xml:space="preserve">A </t>
  </si>
  <si>
    <t>Campus emergency repair and replacement</t>
  </si>
  <si>
    <t>Total category 7</t>
  </si>
  <si>
    <t>TOTAL ALL CATEGORIES</t>
  </si>
  <si>
    <t>**</t>
  </si>
  <si>
    <t>Projects to be funded from saving</t>
  </si>
  <si>
    <t>Difference</t>
  </si>
  <si>
    <t>Project #</t>
  </si>
  <si>
    <t>Connectivity for Baird Lane - Psychology</t>
  </si>
  <si>
    <t>Upgrade network for Journalism</t>
  </si>
  <si>
    <t>Annual software maintenance - ITD</t>
  </si>
  <si>
    <t>Antispam software - ITD</t>
  </si>
  <si>
    <t xml:space="preserve">Upgrade academic building connectivity </t>
  </si>
  <si>
    <t>Expansion of wireless network</t>
  </si>
  <si>
    <t>Upgrade routers for campus backbone</t>
  </si>
  <si>
    <t>Purchase backup server</t>
  </si>
  <si>
    <t>Purchase Microsoft campus license</t>
  </si>
  <si>
    <t>Prior Year Projects</t>
  </si>
  <si>
    <t>499 a,b,c,d</t>
  </si>
  <si>
    <t>GRAND TOTAL</t>
  </si>
  <si>
    <t>Future Year Project-Charged to Wrong Fiscal Year</t>
  </si>
  <si>
    <t>Student staffing 24/7 help desk - ITD</t>
  </si>
  <si>
    <t>K.</t>
  </si>
  <si>
    <t>Mistake</t>
  </si>
  <si>
    <t>Description of Technology Access Fee Proposals &amp; Actual Costs - July 1, 2004</t>
  </si>
  <si>
    <t xml:space="preserve">ACTUAL EXPENDITURES PLAN </t>
  </si>
  <si>
    <t xml:space="preserve">Prior Year Projects </t>
  </si>
  <si>
    <t>Surplus/Deficit</t>
  </si>
  <si>
    <t>See attached</t>
  </si>
  <si>
    <t>2002-2003 Carryforward</t>
  </si>
  <si>
    <t>Total Expenditures</t>
  </si>
  <si>
    <t>Casualty Loss Refund</t>
  </si>
  <si>
    <t>2003-2004 Carryforward</t>
  </si>
  <si>
    <t>Adjusted</t>
  </si>
  <si>
    <t>Encumbrances 2002-2003</t>
  </si>
  <si>
    <t>Expenditures over revenues</t>
  </si>
  <si>
    <t>A/P Adjustment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</si>
</sst>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u val="singleAccounting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1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15" applyNumberFormat="1" applyFont="1" applyFill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2" fillId="0" borderId="0" xfId="15" applyNumberFormat="1" applyFont="1" applyAlignment="1">
      <alignment/>
    </xf>
    <xf numFmtId="166" fontId="0" fillId="0" borderId="3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43" fontId="1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15" applyNumberFormat="1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 topLeftCell="F1">
      <selection activeCell="P26" sqref="P26"/>
    </sheetView>
  </sheetViews>
  <sheetFormatPr defaultColWidth="9.140625" defaultRowHeight="12.75"/>
  <cols>
    <col min="1" max="1" width="4.140625" style="5" customWidth="1"/>
    <col min="2" max="2" width="11.28125" style="6" bestFit="1" customWidth="1"/>
    <col min="3" max="3" width="3.7109375" style="5" customWidth="1"/>
    <col min="4" max="4" width="25.7109375" style="5" customWidth="1"/>
    <col min="5" max="5" width="2.7109375" style="5" customWidth="1"/>
    <col min="6" max="6" width="11.421875" style="6" bestFit="1" customWidth="1"/>
    <col min="7" max="7" width="3.7109375" style="5" customWidth="1"/>
    <col min="8" max="8" width="10.7109375" style="5" customWidth="1"/>
    <col min="9" max="9" width="2.57421875" style="5" bestFit="1" customWidth="1"/>
    <col min="10" max="10" width="48.28125" style="5" bestFit="1" customWidth="1"/>
    <col min="11" max="11" width="3.7109375" style="5" customWidth="1"/>
    <col min="12" max="12" width="13.140625" style="5" bestFit="1" customWidth="1"/>
    <col min="13" max="13" width="3.7109375" style="5" customWidth="1"/>
    <col min="14" max="14" width="10.57421875" style="5" customWidth="1"/>
    <col min="15" max="15" width="3.7109375" style="5" customWidth="1"/>
    <col min="16" max="16" width="25.7109375" style="5" customWidth="1"/>
    <col min="17" max="17" width="3.7109375" style="5" customWidth="1"/>
    <col min="18" max="18" width="13.140625" style="5" bestFit="1" customWidth="1"/>
    <col min="19" max="19" width="3.7109375" style="5" customWidth="1"/>
    <col min="20" max="16384" width="9.140625" style="5" customWidth="1"/>
  </cols>
  <sheetData>
    <row r="1" spans="2:19" ht="12.75">
      <c r="B1" s="30" t="s">
        <v>30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9" s="1" customFormat="1" ht="12.7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4" spans="2:19" s="1" customFormat="1" ht="12.75"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2:19" s="1" customFormat="1" ht="12.75">
      <c r="B5" s="30" t="s">
        <v>18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19" s="1" customFormat="1" ht="12.75">
      <c r="B6" s="30" t="s">
        <v>147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11" spans="1:19" ht="12.75">
      <c r="A11" s="8"/>
      <c r="B11" s="29" t="s">
        <v>5</v>
      </c>
      <c r="C11" s="29"/>
      <c r="D11" s="29"/>
      <c r="E11" s="29"/>
      <c r="F11" s="29"/>
      <c r="G11" s="8"/>
      <c r="H11" s="29" t="s">
        <v>6</v>
      </c>
      <c r="I11" s="29"/>
      <c r="J11" s="29"/>
      <c r="K11" s="29"/>
      <c r="L11" s="29"/>
      <c r="M11" s="8"/>
      <c r="N11" s="27" t="s">
        <v>19</v>
      </c>
      <c r="O11" s="27"/>
      <c r="P11" s="27"/>
      <c r="Q11" s="27"/>
      <c r="R11" s="27"/>
      <c r="S11" s="8"/>
    </row>
    <row r="12" spans="1:19" ht="12.75">
      <c r="A12" s="8"/>
      <c r="B12" s="28" t="s">
        <v>15</v>
      </c>
      <c r="C12" s="28"/>
      <c r="D12" s="28"/>
      <c r="E12" s="28"/>
      <c r="F12" s="28"/>
      <c r="G12" s="8"/>
      <c r="H12" s="28" t="s">
        <v>16</v>
      </c>
      <c r="I12" s="28"/>
      <c r="J12" s="28"/>
      <c r="K12" s="28"/>
      <c r="L12" s="28"/>
      <c r="M12" s="9"/>
      <c r="N12" s="28" t="s">
        <v>17</v>
      </c>
      <c r="O12" s="28"/>
      <c r="P12" s="28"/>
      <c r="Q12" s="28"/>
      <c r="R12" s="28"/>
      <c r="S12" s="8"/>
    </row>
    <row r="13" spans="1:19" ht="12.75">
      <c r="A13" s="8"/>
      <c r="G13" s="8"/>
      <c r="M13" s="8"/>
      <c r="S13" s="8"/>
    </row>
    <row r="14" spans="1:19" ht="12.75">
      <c r="A14" s="8"/>
      <c r="D14" s="29" t="s">
        <v>4</v>
      </c>
      <c r="E14" s="29"/>
      <c r="F14" s="29"/>
      <c r="G14" s="8"/>
      <c r="H14" s="10"/>
      <c r="I14" s="10"/>
      <c r="J14" s="29" t="s">
        <v>4</v>
      </c>
      <c r="K14" s="29"/>
      <c r="L14" s="29"/>
      <c r="M14" s="9"/>
      <c r="N14" s="10"/>
      <c r="O14" s="10"/>
      <c r="P14" s="29" t="s">
        <v>4</v>
      </c>
      <c r="Q14" s="29"/>
      <c r="R14" s="29"/>
      <c r="S14" s="9"/>
    </row>
    <row r="15" spans="1:19" ht="12.75">
      <c r="A15" s="8"/>
      <c r="B15" s="11" t="s">
        <v>1</v>
      </c>
      <c r="D15" s="7" t="s">
        <v>2</v>
      </c>
      <c r="F15" s="11" t="s">
        <v>3</v>
      </c>
      <c r="G15" s="8"/>
      <c r="H15" s="7" t="s">
        <v>1</v>
      </c>
      <c r="J15" s="7" t="s">
        <v>2</v>
      </c>
      <c r="L15" s="7" t="s">
        <v>3</v>
      </c>
      <c r="M15" s="9"/>
      <c r="N15" s="7" t="s">
        <v>1</v>
      </c>
      <c r="O15" s="10"/>
      <c r="P15" s="7" t="s">
        <v>2</v>
      </c>
      <c r="Q15" s="10"/>
      <c r="R15" s="7" t="s">
        <v>3</v>
      </c>
      <c r="S15" s="8"/>
    </row>
    <row r="16" spans="1:19" ht="12.75">
      <c r="A16" s="8"/>
      <c r="B16" s="6">
        <f>4666606.58*0.13</f>
        <v>606658.8554</v>
      </c>
      <c r="C16" s="12" t="s">
        <v>7</v>
      </c>
      <c r="D16" s="5" t="s">
        <v>26</v>
      </c>
      <c r="F16" s="6">
        <f>+DESCRIPTION!K11</f>
        <v>580183.74</v>
      </c>
      <c r="G16" s="8"/>
      <c r="H16" s="6">
        <f>4666606.58*0.87</f>
        <v>4059947.7246</v>
      </c>
      <c r="I16" s="12" t="s">
        <v>7</v>
      </c>
      <c r="J16" s="5" t="s">
        <v>31</v>
      </c>
      <c r="M16" s="8"/>
      <c r="N16" s="6">
        <f>+H16+B16</f>
        <v>4666606.58</v>
      </c>
      <c r="O16" s="12" t="s">
        <v>7</v>
      </c>
      <c r="P16" s="5" t="s">
        <v>31</v>
      </c>
      <c r="R16" s="13">
        <f aca="true" t="shared" si="0" ref="R16:R22">+L16+F16</f>
        <v>580183.74</v>
      </c>
      <c r="S16" s="8"/>
    </row>
    <row r="17" spans="1:19" ht="12.75">
      <c r="A17" s="8"/>
      <c r="C17" s="12"/>
      <c r="D17" s="5" t="s">
        <v>27</v>
      </c>
      <c r="G17" s="8"/>
      <c r="J17" s="5" t="s">
        <v>29</v>
      </c>
      <c r="M17" s="8"/>
      <c r="P17" s="5" t="s">
        <v>29</v>
      </c>
      <c r="R17" s="13">
        <f t="shared" si="0"/>
        <v>0</v>
      </c>
      <c r="S17" s="8"/>
    </row>
    <row r="18" spans="1:19" ht="12.75">
      <c r="A18" s="8"/>
      <c r="C18" s="12"/>
      <c r="D18" s="5" t="s">
        <v>28</v>
      </c>
      <c r="G18" s="8"/>
      <c r="I18" s="12" t="s">
        <v>8</v>
      </c>
      <c r="J18" s="5" t="s">
        <v>25</v>
      </c>
      <c r="L18" s="14">
        <f>+DESCRIPTION!K27</f>
        <v>273766.3300000001</v>
      </c>
      <c r="M18" s="8"/>
      <c r="O18" s="12" t="s">
        <v>8</v>
      </c>
      <c r="P18" s="5" t="s">
        <v>25</v>
      </c>
      <c r="R18" s="13">
        <f t="shared" si="0"/>
        <v>273766.3300000001</v>
      </c>
      <c r="S18" s="8"/>
    </row>
    <row r="19" spans="1:19" ht="12.75">
      <c r="A19" s="8"/>
      <c r="C19" s="12"/>
      <c r="G19" s="8"/>
      <c r="I19" s="12" t="s">
        <v>9</v>
      </c>
      <c r="J19" s="5" t="s">
        <v>21</v>
      </c>
      <c r="L19" s="13">
        <f>+DESCRIPTION!K46</f>
        <v>819907.44</v>
      </c>
      <c r="M19" s="8"/>
      <c r="O19" s="12" t="s">
        <v>9</v>
      </c>
      <c r="P19" s="5" t="s">
        <v>21</v>
      </c>
      <c r="R19" s="13">
        <f t="shared" si="0"/>
        <v>819907.44</v>
      </c>
      <c r="S19" s="8"/>
    </row>
    <row r="20" spans="1:19" ht="12.75">
      <c r="A20" s="8"/>
      <c r="C20" s="12"/>
      <c r="G20" s="8"/>
      <c r="I20" s="12" t="s">
        <v>10</v>
      </c>
      <c r="J20" s="5" t="s">
        <v>22</v>
      </c>
      <c r="L20" s="13">
        <f>+DESCRIPTION!K71</f>
        <v>1560305.8399999999</v>
      </c>
      <c r="M20" s="8"/>
      <c r="O20" s="12" t="s">
        <v>10</v>
      </c>
      <c r="P20" s="5" t="s">
        <v>22</v>
      </c>
      <c r="R20" s="13">
        <f t="shared" si="0"/>
        <v>1560305.8399999999</v>
      </c>
      <c r="S20" s="8"/>
    </row>
    <row r="21" spans="1:19" ht="12.75">
      <c r="A21" s="8"/>
      <c r="G21" s="8"/>
      <c r="I21" s="12" t="s">
        <v>11</v>
      </c>
      <c r="J21" s="5" t="s">
        <v>23</v>
      </c>
      <c r="L21" s="13">
        <f>+DESCRIPTION!K92</f>
        <v>868526.48</v>
      </c>
      <c r="M21" s="8"/>
      <c r="O21" s="12" t="s">
        <v>11</v>
      </c>
      <c r="P21" s="5" t="s">
        <v>23</v>
      </c>
      <c r="R21" s="13">
        <f t="shared" si="0"/>
        <v>868526.48</v>
      </c>
      <c r="S21" s="8"/>
    </row>
    <row r="22" spans="1:19" ht="12.75">
      <c r="A22" s="8"/>
      <c r="G22" s="8"/>
      <c r="I22" s="12" t="s">
        <v>12</v>
      </c>
      <c r="J22" s="5" t="s">
        <v>24</v>
      </c>
      <c r="L22" s="13">
        <f>+DESCRIPTION!K107</f>
        <v>563837.67</v>
      </c>
      <c r="M22" s="8"/>
      <c r="O22" s="12" t="s">
        <v>12</v>
      </c>
      <c r="P22" s="5" t="s">
        <v>24</v>
      </c>
      <c r="R22" s="13">
        <f t="shared" si="0"/>
        <v>563837.67</v>
      </c>
      <c r="S22" s="8"/>
    </row>
    <row r="23" spans="1:19" ht="12.75">
      <c r="A23" s="8"/>
      <c r="G23" s="8"/>
      <c r="I23" s="12" t="s">
        <v>13</v>
      </c>
      <c r="J23" s="5" t="s">
        <v>32</v>
      </c>
      <c r="L23" s="13">
        <f>+DESCRIPTION!K113</f>
        <v>311910.4</v>
      </c>
      <c r="M23" s="8"/>
      <c r="O23" s="12" t="s">
        <v>13</v>
      </c>
      <c r="P23" s="5" t="s">
        <v>32</v>
      </c>
      <c r="R23" s="13">
        <f>+L23+F23</f>
        <v>311910.4</v>
      </c>
      <c r="S23" s="8"/>
    </row>
    <row r="24" spans="1:19" ht="12.75">
      <c r="A24" s="8"/>
      <c r="G24" s="8"/>
      <c r="L24" s="13"/>
      <c r="M24" s="8"/>
      <c r="O24" s="12"/>
      <c r="S24" s="8"/>
    </row>
    <row r="25" spans="1:19" ht="12.75">
      <c r="A25" s="8"/>
      <c r="D25" s="5" t="s">
        <v>139</v>
      </c>
      <c r="F25" s="6">
        <v>119663.1</v>
      </c>
      <c r="G25" s="8"/>
      <c r="J25" s="5" t="s">
        <v>148</v>
      </c>
      <c r="L25" s="6">
        <f>815952.07+9872.05+631.72</f>
        <v>826455.84</v>
      </c>
      <c r="M25" s="8"/>
      <c r="O25" s="12"/>
      <c r="P25" s="5" t="s">
        <v>139</v>
      </c>
      <c r="R25" s="13">
        <f>+L25+F25</f>
        <v>946118.94</v>
      </c>
      <c r="S25" s="8"/>
    </row>
    <row r="26" spans="1:19" ht="12.75">
      <c r="A26" s="8"/>
      <c r="D26" s="5" t="s">
        <v>149</v>
      </c>
      <c r="F26" s="6">
        <f>606659-699847</f>
        <v>-93188</v>
      </c>
      <c r="G26" s="8"/>
      <c r="J26" s="5" t="s">
        <v>149</v>
      </c>
      <c r="L26" s="6">
        <f>4059948-5224710</f>
        <v>-1164762</v>
      </c>
      <c r="M26" s="8"/>
      <c r="P26" s="5" t="s">
        <v>149</v>
      </c>
      <c r="R26" s="13">
        <f>+L26+F26-DESCRIPTION!K124</f>
        <v>-1258070.65</v>
      </c>
      <c r="S26" s="8"/>
    </row>
    <row r="27" spans="1:19" ht="12.75">
      <c r="A27" s="8"/>
      <c r="G27" s="8"/>
      <c r="M27" s="8"/>
      <c r="O27" s="12"/>
      <c r="P27" s="5" t="s">
        <v>158</v>
      </c>
      <c r="R27" s="6">
        <f>+DESCRIPTION!K124</f>
        <v>120.65</v>
      </c>
      <c r="S27" s="8"/>
    </row>
    <row r="28" spans="1:19" s="23" customFormat="1" ht="12.75">
      <c r="A28" s="24"/>
      <c r="B28" s="11"/>
      <c r="F28" s="11"/>
      <c r="G28" s="24"/>
      <c r="H28" s="7"/>
      <c r="L28" s="7"/>
      <c r="M28" s="24"/>
      <c r="O28" s="10"/>
      <c r="P28" s="10"/>
      <c r="Q28" s="10"/>
      <c r="S28" s="24"/>
    </row>
    <row r="29" spans="1:19" ht="15" thickBot="1">
      <c r="A29" s="8"/>
      <c r="B29" s="15">
        <f>SUM(B16)</f>
        <v>606658.8554</v>
      </c>
      <c r="D29" s="23" t="s">
        <v>20</v>
      </c>
      <c r="F29" s="16">
        <f>SUM(F16:F27)</f>
        <v>606658.84</v>
      </c>
      <c r="G29" s="8"/>
      <c r="H29" s="17">
        <f>+H16</f>
        <v>4059947.7246</v>
      </c>
      <c r="J29" s="23" t="s">
        <v>20</v>
      </c>
      <c r="L29" s="18">
        <f>SUM(L17:L26)</f>
        <v>4059948</v>
      </c>
      <c r="M29" s="19"/>
      <c r="N29" s="15">
        <f>SUM(N16:N26)</f>
        <v>4666606.58</v>
      </c>
      <c r="P29" s="23" t="s">
        <v>20</v>
      </c>
      <c r="R29" s="18">
        <f>SUM(R16:R28)</f>
        <v>4666606.84</v>
      </c>
      <c r="S29" s="8"/>
    </row>
    <row r="30" spans="1:19" ht="13.5" thickTop="1">
      <c r="A30" s="8"/>
      <c r="G30" s="8"/>
      <c r="M30" s="19"/>
      <c r="S30" s="8"/>
    </row>
    <row r="31" spans="7:19" ht="12.75">
      <c r="G31" s="20"/>
      <c r="S31" s="20"/>
    </row>
    <row r="32" spans="2:19" ht="12.75">
      <c r="B32" s="6" t="s">
        <v>14</v>
      </c>
      <c r="G32" s="20"/>
      <c r="H32" s="5" t="s">
        <v>14</v>
      </c>
      <c r="S32" s="20"/>
    </row>
    <row r="33" spans="7:19" ht="12.75">
      <c r="G33" s="20"/>
      <c r="S33" s="20"/>
    </row>
    <row r="34" spans="7:19" ht="15">
      <c r="G34" s="20"/>
      <c r="P34" s="5" t="s">
        <v>152</v>
      </c>
      <c r="R34" s="25">
        <v>5924677</v>
      </c>
      <c r="S34" s="20"/>
    </row>
    <row r="35" spans="2:19" ht="15">
      <c r="B35" s="6" t="s">
        <v>150</v>
      </c>
      <c r="G35" s="20"/>
      <c r="H35" s="5" t="s">
        <v>150</v>
      </c>
      <c r="R35" s="25"/>
      <c r="S35" s="20"/>
    </row>
    <row r="36" spans="7:19" ht="12.75">
      <c r="G36" s="20"/>
      <c r="P36" s="5" t="s">
        <v>1</v>
      </c>
      <c r="R36" s="13">
        <f>+N29</f>
        <v>4666606.58</v>
      </c>
      <c r="S36" s="20"/>
    </row>
    <row r="37" spans="7:19" ht="12.75">
      <c r="G37" s="20"/>
      <c r="P37" s="5" t="s">
        <v>151</v>
      </c>
      <c r="R37" s="6">
        <v>288841.01</v>
      </c>
      <c r="S37" s="20"/>
    </row>
    <row r="38" spans="7:19" ht="12.75">
      <c r="G38" s="20"/>
      <c r="P38" s="5" t="s">
        <v>153</v>
      </c>
      <c r="R38" s="6">
        <v>26285</v>
      </c>
      <c r="S38" s="20"/>
    </row>
    <row r="39" spans="7:19" ht="15">
      <c r="G39" s="20"/>
      <c r="P39" s="5" t="s">
        <v>156</v>
      </c>
      <c r="R39" s="26">
        <v>859265.7</v>
      </c>
      <c r="S39" s="20"/>
    </row>
    <row r="40" spans="16:18" ht="12.75">
      <c r="P40" s="5" t="s">
        <v>155</v>
      </c>
      <c r="R40" s="13">
        <f>SUM(R36:R39)</f>
        <v>5840998.29</v>
      </c>
    </row>
    <row r="42" spans="16:18" ht="15">
      <c r="P42" s="5" t="s">
        <v>157</v>
      </c>
      <c r="R42" s="25">
        <f>+R34-R40</f>
        <v>83678.70999999996</v>
      </c>
    </row>
    <row r="43" spans="16:18" ht="12.75">
      <c r="P43" s="5" t="s">
        <v>154</v>
      </c>
      <c r="R43" s="6">
        <f>SUM(R42:R42)</f>
        <v>83678.70999999996</v>
      </c>
    </row>
    <row r="44" ht="12.75">
      <c r="R44" s="13"/>
    </row>
    <row r="46" ht="12.75">
      <c r="R46" s="13"/>
    </row>
  </sheetData>
  <mergeCells count="14">
    <mergeCell ref="D14:F14"/>
    <mergeCell ref="J14:L14"/>
    <mergeCell ref="B1:S1"/>
    <mergeCell ref="B2:S2"/>
    <mergeCell ref="B4:S4"/>
    <mergeCell ref="B5:S5"/>
    <mergeCell ref="B6:S6"/>
    <mergeCell ref="B12:F12"/>
    <mergeCell ref="H12:L12"/>
    <mergeCell ref="P14:R14"/>
    <mergeCell ref="N11:R11"/>
    <mergeCell ref="N12:R12"/>
    <mergeCell ref="B11:F11"/>
    <mergeCell ref="H11:L11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workbookViewId="0" topLeftCell="A1">
      <selection activeCell="E63" sqref="E63:E69"/>
    </sheetView>
  </sheetViews>
  <sheetFormatPr defaultColWidth="9.140625" defaultRowHeight="12.75"/>
  <cols>
    <col min="1" max="2" width="4.00390625" style="5" customWidth="1"/>
    <col min="3" max="3" width="41.8515625" style="5" customWidth="1"/>
    <col min="4" max="4" width="3.57421875" style="5" customWidth="1"/>
    <col min="5" max="5" width="46.00390625" style="5" customWidth="1"/>
    <col min="6" max="6" width="2.7109375" style="5" customWidth="1"/>
    <col min="7" max="7" width="9.00390625" style="5" hidden="1" customWidth="1"/>
    <col min="8" max="9" width="11.00390625" style="5" hidden="1" customWidth="1"/>
    <col min="10" max="10" width="11.28125" style="22" bestFit="1" customWidth="1"/>
    <col min="11" max="11" width="12.8515625" style="6" bestFit="1" customWidth="1"/>
    <col min="12" max="12" width="10.140625" style="5" bestFit="1" customWidth="1"/>
    <col min="13" max="13" width="10.7109375" style="5" hidden="1" customWidth="1"/>
    <col min="14" max="16384" width="9.140625" style="5" customWidth="1"/>
  </cols>
  <sheetData>
    <row r="1" spans="1:11" s="1" customFormat="1" ht="12.75">
      <c r="A1" s="1" t="s">
        <v>33</v>
      </c>
      <c r="J1" s="21"/>
      <c r="K1" s="4"/>
    </row>
    <row r="2" spans="10:11" s="1" customFormat="1" ht="12.75">
      <c r="J2" s="21"/>
      <c r="K2" s="4"/>
    </row>
    <row r="3" spans="1:11" s="1" customFormat="1" ht="12.75">
      <c r="A3" s="1" t="s">
        <v>146</v>
      </c>
      <c r="J3" s="21"/>
      <c r="K3" s="4"/>
    </row>
    <row r="4" spans="10:11" s="1" customFormat="1" ht="12.75">
      <c r="J4" s="21"/>
      <c r="K4" s="4"/>
    </row>
    <row r="5" spans="10:11" s="1" customFormat="1" ht="12.75">
      <c r="J5" s="21"/>
      <c r="K5" s="4"/>
    </row>
    <row r="6" spans="3:13" ht="12.75">
      <c r="C6" s="1" t="s">
        <v>34</v>
      </c>
      <c r="I6" s="1" t="s">
        <v>129</v>
      </c>
      <c r="K6" s="4"/>
      <c r="M6" s="1" t="s">
        <v>128</v>
      </c>
    </row>
    <row r="7" spans="1:11" s="1" customFormat="1" ht="12.75">
      <c r="A7" s="1">
        <v>1</v>
      </c>
      <c r="B7" s="1" t="s">
        <v>35</v>
      </c>
      <c r="J7" s="21"/>
      <c r="K7" s="4"/>
    </row>
    <row r="8" spans="2:10" ht="12.75">
      <c r="B8" s="5" t="s">
        <v>36</v>
      </c>
      <c r="C8" s="5" t="s">
        <v>37</v>
      </c>
      <c r="G8" s="5">
        <v>590538</v>
      </c>
      <c r="I8" s="5">
        <v>498</v>
      </c>
      <c r="J8" s="22">
        <v>580183.74</v>
      </c>
    </row>
    <row r="9" ht="12.75">
      <c r="C9" s="5" t="s">
        <v>28</v>
      </c>
    </row>
    <row r="11" spans="5:13" s="1" customFormat="1" ht="12.75">
      <c r="E11" s="1" t="s">
        <v>38</v>
      </c>
      <c r="H11" s="1">
        <v>590538</v>
      </c>
      <c r="J11" s="21"/>
      <c r="K11" s="4">
        <f>SUM(J8)</f>
        <v>580183.74</v>
      </c>
      <c r="L11" s="2"/>
      <c r="M11" s="3">
        <f>H11-K11</f>
        <v>10354.26000000001</v>
      </c>
    </row>
    <row r="13" spans="3:11" s="1" customFormat="1" ht="12.75">
      <c r="C13" s="1" t="s">
        <v>39</v>
      </c>
      <c r="J13" s="21"/>
      <c r="K13" s="4"/>
    </row>
    <row r="15" spans="1:11" s="1" customFormat="1" ht="12.75">
      <c r="A15" s="1">
        <v>2</v>
      </c>
      <c r="B15" s="1" t="s">
        <v>25</v>
      </c>
      <c r="J15" s="21"/>
      <c r="K15" s="4"/>
    </row>
    <row r="16" spans="2:10" ht="12.75">
      <c r="B16" s="5" t="s">
        <v>36</v>
      </c>
      <c r="C16" s="5" t="s">
        <v>40</v>
      </c>
      <c r="G16" s="5">
        <v>10395</v>
      </c>
      <c r="I16" s="5">
        <v>410</v>
      </c>
      <c r="J16" s="22">
        <v>0</v>
      </c>
    </row>
    <row r="17" spans="2:10" ht="12.75">
      <c r="B17" s="5" t="s">
        <v>41</v>
      </c>
      <c r="C17" s="5" t="s">
        <v>42</v>
      </c>
      <c r="G17" s="5">
        <v>47336.4</v>
      </c>
      <c r="I17" s="5">
        <v>412</v>
      </c>
      <c r="J17" s="22">
        <v>45994</v>
      </c>
    </row>
    <row r="18" spans="2:10" ht="12.75">
      <c r="B18" s="5" t="s">
        <v>43</v>
      </c>
      <c r="C18" s="5" t="s">
        <v>44</v>
      </c>
      <c r="G18" s="5">
        <v>40256.2</v>
      </c>
      <c r="I18" s="5">
        <v>415</v>
      </c>
      <c r="J18" s="22">
        <v>49192.5</v>
      </c>
    </row>
    <row r="19" spans="2:10" ht="12.75">
      <c r="B19" s="5" t="s">
        <v>45</v>
      </c>
      <c r="C19" s="5" t="s">
        <v>46</v>
      </c>
      <c r="G19" s="5">
        <v>99706</v>
      </c>
      <c r="I19" s="5">
        <v>419</v>
      </c>
      <c r="J19" s="22">
        <v>110704.96</v>
      </c>
    </row>
    <row r="20" spans="2:10" ht="12.75">
      <c r="B20" s="5" t="s">
        <v>47</v>
      </c>
      <c r="C20" s="5" t="s">
        <v>48</v>
      </c>
      <c r="G20" s="5">
        <v>7830</v>
      </c>
      <c r="I20" s="5">
        <v>426</v>
      </c>
      <c r="J20" s="22">
        <v>7591.89</v>
      </c>
    </row>
    <row r="21" spans="2:10" ht="12.75">
      <c r="B21" s="5" t="s">
        <v>49</v>
      </c>
      <c r="C21" s="5" t="s">
        <v>50</v>
      </c>
      <c r="G21" s="5">
        <v>7899.98</v>
      </c>
      <c r="I21" s="5">
        <v>435</v>
      </c>
      <c r="J21" s="22">
        <v>6600.84</v>
      </c>
    </row>
    <row r="22" spans="2:10" ht="12.75">
      <c r="B22" s="5" t="s">
        <v>51</v>
      </c>
      <c r="C22" s="5" t="s">
        <v>52</v>
      </c>
      <c r="G22" s="5">
        <v>6640.7</v>
      </c>
      <c r="I22" s="5">
        <v>444</v>
      </c>
      <c r="J22" s="22">
        <v>3607.78</v>
      </c>
    </row>
    <row r="23" spans="2:10" ht="12.75">
      <c r="B23" s="5" t="s">
        <v>53</v>
      </c>
      <c r="C23" s="5" t="s">
        <v>54</v>
      </c>
      <c r="G23" s="5">
        <v>45600</v>
      </c>
      <c r="I23" s="5">
        <v>446</v>
      </c>
      <c r="J23" s="22">
        <v>39168.77</v>
      </c>
    </row>
    <row r="24" spans="2:10" ht="12.75">
      <c r="B24" s="5" t="s">
        <v>55</v>
      </c>
      <c r="C24" s="5" t="s">
        <v>56</v>
      </c>
      <c r="G24" s="5">
        <v>10218</v>
      </c>
      <c r="I24" s="5">
        <v>448</v>
      </c>
      <c r="J24" s="22">
        <v>8700.51</v>
      </c>
    </row>
    <row r="25" spans="2:10" ht="12.75">
      <c r="B25" s="5" t="s">
        <v>57</v>
      </c>
      <c r="C25" s="5" t="s">
        <v>58</v>
      </c>
      <c r="G25" s="5">
        <v>5257.88</v>
      </c>
      <c r="I25" s="5">
        <v>455</v>
      </c>
      <c r="J25" s="22">
        <v>2205.08</v>
      </c>
    </row>
    <row r="27" spans="5:13" s="1" customFormat="1" ht="12.75">
      <c r="E27" s="1" t="s">
        <v>59</v>
      </c>
      <c r="H27" s="1">
        <v>281140.16</v>
      </c>
      <c r="J27" s="21"/>
      <c r="K27" s="4">
        <f>SUM(J16:J25)</f>
        <v>273766.3300000001</v>
      </c>
      <c r="M27" s="1">
        <f>SUM(H27-K27)</f>
        <v>7373.8299999999</v>
      </c>
    </row>
    <row r="30" spans="1:11" s="1" customFormat="1" ht="12.75">
      <c r="A30" s="1">
        <v>3</v>
      </c>
      <c r="B30" s="1" t="s">
        <v>60</v>
      </c>
      <c r="J30" s="21"/>
      <c r="K30" s="4"/>
    </row>
    <row r="31" spans="2:10" ht="12.75">
      <c r="B31" s="5" t="s">
        <v>36</v>
      </c>
      <c r="C31" s="5" t="s">
        <v>61</v>
      </c>
      <c r="G31" s="5">
        <v>70475</v>
      </c>
      <c r="I31" s="5">
        <v>400</v>
      </c>
      <c r="J31" s="22">
        <v>45861.42</v>
      </c>
    </row>
    <row r="32" spans="2:10" ht="12.75">
      <c r="B32" s="5" t="s">
        <v>41</v>
      </c>
      <c r="C32" s="5" t="s">
        <v>62</v>
      </c>
      <c r="G32" s="5">
        <v>99910</v>
      </c>
      <c r="I32" s="5">
        <v>401</v>
      </c>
      <c r="J32" s="22">
        <v>134958.42</v>
      </c>
    </row>
    <row r="33" spans="2:10" ht="12.75">
      <c r="B33" s="5" t="s">
        <v>43</v>
      </c>
      <c r="C33" s="5" t="s">
        <v>63</v>
      </c>
      <c r="G33" s="5">
        <v>52675</v>
      </c>
      <c r="I33" s="5">
        <v>403</v>
      </c>
      <c r="J33" s="22">
        <v>45929.95</v>
      </c>
    </row>
    <row r="34" spans="2:10" ht="12.75">
      <c r="B34" s="5" t="s">
        <v>45</v>
      </c>
      <c r="C34" s="5" t="s">
        <v>64</v>
      </c>
      <c r="G34" s="5">
        <v>91075</v>
      </c>
      <c r="I34" s="5">
        <v>404</v>
      </c>
      <c r="J34" s="22">
        <v>63037.44</v>
      </c>
    </row>
    <row r="35" spans="2:10" ht="12.75">
      <c r="B35" s="5" t="s">
        <v>47</v>
      </c>
      <c r="C35" s="5" t="s">
        <v>65</v>
      </c>
      <c r="G35" s="5">
        <v>40275</v>
      </c>
      <c r="I35" s="5">
        <v>409</v>
      </c>
      <c r="J35" s="22">
        <v>42236.61</v>
      </c>
    </row>
    <row r="36" spans="2:10" ht="12.75">
      <c r="B36" s="5" t="s">
        <v>49</v>
      </c>
      <c r="C36" s="5" t="s">
        <v>66</v>
      </c>
      <c r="G36" s="5">
        <v>75850</v>
      </c>
      <c r="I36" s="5">
        <v>411</v>
      </c>
      <c r="J36" s="22">
        <v>0</v>
      </c>
    </row>
    <row r="37" spans="2:10" ht="12.75">
      <c r="B37" s="5" t="s">
        <v>51</v>
      </c>
      <c r="C37" s="5" t="s">
        <v>67</v>
      </c>
      <c r="G37" s="5">
        <v>6623</v>
      </c>
      <c r="I37" s="5">
        <v>427</v>
      </c>
      <c r="J37" s="22">
        <v>5328</v>
      </c>
    </row>
    <row r="38" spans="2:10" ht="12.75">
      <c r="B38" s="5" t="s">
        <v>53</v>
      </c>
      <c r="C38" s="5" t="s">
        <v>68</v>
      </c>
      <c r="G38" s="5">
        <v>51150</v>
      </c>
      <c r="I38" s="5">
        <v>432</v>
      </c>
      <c r="J38" s="22">
        <v>74006.89</v>
      </c>
    </row>
    <row r="39" spans="2:10" ht="12.75">
      <c r="B39" s="5" t="s">
        <v>55</v>
      </c>
      <c r="C39" s="5" t="s">
        <v>69</v>
      </c>
      <c r="G39" s="5">
        <v>62886.41</v>
      </c>
      <c r="I39" s="5">
        <v>433</v>
      </c>
      <c r="J39" s="22">
        <v>89314.99</v>
      </c>
    </row>
    <row r="40" spans="2:10" ht="12.75">
      <c r="B40" s="5" t="s">
        <v>57</v>
      </c>
      <c r="C40" s="5" t="s">
        <v>70</v>
      </c>
      <c r="G40" s="5">
        <v>98954</v>
      </c>
      <c r="I40" s="5">
        <v>434</v>
      </c>
      <c r="J40" s="22">
        <v>119560.4</v>
      </c>
    </row>
    <row r="41" spans="2:10" ht="12.75">
      <c r="B41" s="5" t="s">
        <v>71</v>
      </c>
      <c r="C41" s="5" t="s">
        <v>72</v>
      </c>
      <c r="G41" s="5">
        <v>5000</v>
      </c>
      <c r="I41" s="5">
        <v>438</v>
      </c>
      <c r="J41" s="22">
        <v>4817.88</v>
      </c>
    </row>
    <row r="42" spans="2:10" ht="12.75">
      <c r="B42" s="5" t="s">
        <v>73</v>
      </c>
      <c r="C42" s="5" t="s">
        <v>74</v>
      </c>
      <c r="G42" s="5">
        <v>73750</v>
      </c>
      <c r="I42" s="5">
        <v>441</v>
      </c>
      <c r="J42" s="22">
        <v>90690.89</v>
      </c>
    </row>
    <row r="43" spans="2:10" ht="12.75">
      <c r="B43" s="5" t="s">
        <v>75</v>
      </c>
      <c r="C43" s="5" t="s">
        <v>76</v>
      </c>
      <c r="G43" s="5">
        <v>17160</v>
      </c>
      <c r="I43" s="5">
        <v>445</v>
      </c>
      <c r="J43" s="22">
        <v>12822.21</v>
      </c>
    </row>
    <row r="44" spans="2:10" ht="12.75">
      <c r="B44" s="5" t="s">
        <v>77</v>
      </c>
      <c r="C44" s="5" t="s">
        <v>78</v>
      </c>
      <c r="G44" s="5">
        <v>96825</v>
      </c>
      <c r="I44" s="5">
        <v>461</v>
      </c>
      <c r="J44" s="22">
        <v>91342.34</v>
      </c>
    </row>
    <row r="46" spans="5:13" s="1" customFormat="1" ht="12.75">
      <c r="E46" s="1" t="s">
        <v>79</v>
      </c>
      <c r="H46" s="1">
        <v>842608.41</v>
      </c>
      <c r="J46" s="21"/>
      <c r="K46" s="4">
        <f>SUM(J31:J44)</f>
        <v>819907.44</v>
      </c>
      <c r="M46" s="1">
        <f>SUM(H46-K46)</f>
        <v>22700.97000000009</v>
      </c>
    </row>
    <row r="49" spans="1:11" s="1" customFormat="1" ht="12.75">
      <c r="A49" s="1">
        <v>4</v>
      </c>
      <c r="B49" s="1" t="s">
        <v>22</v>
      </c>
      <c r="J49" s="21"/>
      <c r="K49" s="4"/>
    </row>
    <row r="50" spans="2:10" ht="12.75">
      <c r="B50" s="5" t="s">
        <v>36</v>
      </c>
      <c r="C50" s="5" t="s">
        <v>80</v>
      </c>
      <c r="G50" s="5">
        <v>67619</v>
      </c>
      <c r="I50" s="5">
        <v>402</v>
      </c>
      <c r="J50" s="22">
        <v>64375.15</v>
      </c>
    </row>
    <row r="51" spans="2:10" ht="12.75">
      <c r="B51" s="5" t="s">
        <v>41</v>
      </c>
      <c r="C51" s="5" t="s">
        <v>40</v>
      </c>
      <c r="G51" s="5">
        <v>10395</v>
      </c>
      <c r="I51" s="5">
        <v>407</v>
      </c>
      <c r="J51" s="22">
        <v>18579.25</v>
      </c>
    </row>
    <row r="52" spans="2:10" ht="12.75">
      <c r="B52" s="5" t="s">
        <v>43</v>
      </c>
      <c r="C52" s="5" t="s">
        <v>81</v>
      </c>
      <c r="G52" s="5">
        <v>39600</v>
      </c>
      <c r="I52" s="5">
        <v>408</v>
      </c>
      <c r="J52" s="22">
        <v>40593.2</v>
      </c>
    </row>
    <row r="53" spans="2:10" ht="12.75">
      <c r="B53" s="5" t="s">
        <v>45</v>
      </c>
      <c r="C53" s="5" t="s">
        <v>82</v>
      </c>
      <c r="G53" s="5">
        <v>8669</v>
      </c>
      <c r="I53" s="5">
        <v>413</v>
      </c>
      <c r="J53" s="22">
        <v>7566</v>
      </c>
    </row>
    <row r="54" spans="2:10" ht="12.75">
      <c r="B54" s="5" t="s">
        <v>47</v>
      </c>
      <c r="C54" s="5" t="s">
        <v>83</v>
      </c>
      <c r="G54" s="5">
        <v>174035</v>
      </c>
      <c r="I54" s="5">
        <v>414</v>
      </c>
      <c r="J54" s="22">
        <v>167630.82</v>
      </c>
    </row>
    <row r="55" spans="2:10" ht="12.75">
      <c r="B55" s="5" t="s">
        <v>49</v>
      </c>
      <c r="C55" s="5" t="s">
        <v>84</v>
      </c>
      <c r="G55" s="5">
        <v>88965</v>
      </c>
      <c r="I55" s="5">
        <v>416</v>
      </c>
      <c r="J55" s="22">
        <v>127935.6</v>
      </c>
    </row>
    <row r="56" spans="2:10" ht="12.75">
      <c r="B56" s="5" t="s">
        <v>51</v>
      </c>
      <c r="C56" s="5" t="s">
        <v>85</v>
      </c>
      <c r="G56" s="5">
        <v>199991</v>
      </c>
      <c r="I56" s="5">
        <v>417</v>
      </c>
      <c r="J56" s="22">
        <v>190852.97</v>
      </c>
    </row>
    <row r="57" spans="2:10" ht="12.75">
      <c r="B57" s="5" t="s">
        <v>53</v>
      </c>
      <c r="C57" s="5" t="s">
        <v>86</v>
      </c>
      <c r="G57" s="5">
        <v>10110</v>
      </c>
      <c r="I57" s="5">
        <v>421</v>
      </c>
      <c r="J57" s="22">
        <v>11154</v>
      </c>
    </row>
    <row r="58" spans="2:10" ht="12.75">
      <c r="B58" s="5" t="s">
        <v>55</v>
      </c>
      <c r="C58" s="5" t="s">
        <v>87</v>
      </c>
      <c r="G58" s="5">
        <v>179598</v>
      </c>
      <c r="I58" s="5">
        <v>430</v>
      </c>
      <c r="J58" s="22">
        <v>247063.77</v>
      </c>
    </row>
    <row r="59" spans="2:10" ht="12.75">
      <c r="B59" s="5" t="s">
        <v>57</v>
      </c>
      <c r="C59" s="5" t="s">
        <v>88</v>
      </c>
      <c r="G59" s="5">
        <v>3500</v>
      </c>
      <c r="I59" s="5">
        <v>431</v>
      </c>
      <c r="J59" s="22">
        <v>3885</v>
      </c>
    </row>
    <row r="60" spans="2:10" ht="12.75">
      <c r="B60" s="5" t="s">
        <v>71</v>
      </c>
      <c r="C60" s="5" t="s">
        <v>89</v>
      </c>
      <c r="G60" s="5">
        <v>53940</v>
      </c>
      <c r="I60" s="5">
        <v>437</v>
      </c>
      <c r="J60" s="22">
        <v>48341.09</v>
      </c>
    </row>
    <row r="61" spans="2:10" ht="12.75">
      <c r="B61" s="5" t="s">
        <v>73</v>
      </c>
      <c r="C61" s="5" t="s">
        <v>90</v>
      </c>
      <c r="G61" s="5">
        <v>199996</v>
      </c>
      <c r="I61" s="5">
        <v>439</v>
      </c>
      <c r="J61" s="22">
        <v>189417.16</v>
      </c>
    </row>
    <row r="62" spans="2:10" ht="12.75">
      <c r="B62" s="5" t="s">
        <v>75</v>
      </c>
      <c r="C62" s="5" t="s">
        <v>91</v>
      </c>
      <c r="G62" s="5">
        <v>47878</v>
      </c>
      <c r="I62" s="5">
        <v>442</v>
      </c>
      <c r="J62" s="22">
        <v>35693.27</v>
      </c>
    </row>
    <row r="63" spans="2:10" ht="12.75">
      <c r="B63" s="5" t="s">
        <v>77</v>
      </c>
      <c r="C63" s="5" t="s">
        <v>92</v>
      </c>
      <c r="F63" s="5" t="s">
        <v>126</v>
      </c>
      <c r="G63" s="5">
        <v>44128</v>
      </c>
      <c r="I63" s="5">
        <v>443</v>
      </c>
      <c r="J63" s="22">
        <v>179336.47</v>
      </c>
    </row>
    <row r="64" spans="2:10" ht="12.75">
      <c r="B64" s="5" t="s">
        <v>93</v>
      </c>
      <c r="C64" s="5" t="s">
        <v>94</v>
      </c>
      <c r="F64" s="5" t="s">
        <v>126</v>
      </c>
      <c r="I64" s="5">
        <v>447</v>
      </c>
      <c r="J64" s="22">
        <v>7965</v>
      </c>
    </row>
    <row r="65" spans="2:10" ht="12.75">
      <c r="B65" s="5" t="s">
        <v>95</v>
      </c>
      <c r="C65" s="5" t="s">
        <v>96</v>
      </c>
      <c r="F65" s="5" t="s">
        <v>126</v>
      </c>
      <c r="I65" s="5">
        <v>449</v>
      </c>
      <c r="J65" s="22">
        <v>34121.66</v>
      </c>
    </row>
    <row r="66" spans="2:10" ht="12.75">
      <c r="B66" s="5" t="s">
        <v>97</v>
      </c>
      <c r="C66" s="5" t="s">
        <v>98</v>
      </c>
      <c r="F66" s="5" t="s">
        <v>126</v>
      </c>
      <c r="I66" s="5">
        <v>456</v>
      </c>
      <c r="J66" s="22">
        <v>92962.66</v>
      </c>
    </row>
    <row r="67" spans="2:10" ht="12.75">
      <c r="B67" s="5" t="s">
        <v>99</v>
      </c>
      <c r="C67" s="5" t="s">
        <v>100</v>
      </c>
      <c r="F67" s="5" t="s">
        <v>126</v>
      </c>
      <c r="I67" s="5">
        <v>458</v>
      </c>
      <c r="J67" s="22">
        <v>0</v>
      </c>
    </row>
    <row r="68" spans="2:10" ht="12.75">
      <c r="B68" s="5" t="s">
        <v>101</v>
      </c>
      <c r="C68" s="5" t="s">
        <v>102</v>
      </c>
      <c r="F68" s="5" t="s">
        <v>126</v>
      </c>
      <c r="I68" s="5">
        <v>459</v>
      </c>
      <c r="J68" s="22">
        <v>13092</v>
      </c>
    </row>
    <row r="69" spans="2:10" ht="12.75">
      <c r="B69" s="5" t="s">
        <v>103</v>
      </c>
      <c r="C69" s="5" t="s">
        <v>104</v>
      </c>
      <c r="F69" s="5" t="s">
        <v>126</v>
      </c>
      <c r="I69" s="5">
        <v>460</v>
      </c>
      <c r="J69" s="22">
        <v>79740.77</v>
      </c>
    </row>
    <row r="71" spans="5:13" s="1" customFormat="1" ht="12.75">
      <c r="E71" s="1" t="s">
        <v>105</v>
      </c>
      <c r="H71" s="1">
        <v>1128424</v>
      </c>
      <c r="J71" s="21"/>
      <c r="K71" s="4">
        <f>SUM(J50:J69)</f>
        <v>1560305.8399999999</v>
      </c>
      <c r="M71" s="1">
        <f>SUM(H71-K71)</f>
        <v>-431881.83999999985</v>
      </c>
    </row>
    <row r="75" spans="1:11" s="1" customFormat="1" ht="12.75">
      <c r="A75" s="1">
        <v>5</v>
      </c>
      <c r="B75" s="1" t="s">
        <v>23</v>
      </c>
      <c r="J75" s="21"/>
      <c r="K75" s="4"/>
    </row>
    <row r="76" spans="2:10" ht="12.75">
      <c r="B76" s="5" t="s">
        <v>36</v>
      </c>
      <c r="C76" s="5" t="s">
        <v>106</v>
      </c>
      <c r="G76" s="5">
        <v>164450</v>
      </c>
      <c r="I76" s="5">
        <v>471</v>
      </c>
      <c r="J76" s="22">
        <v>216602.55</v>
      </c>
    </row>
    <row r="77" spans="2:10" ht="12.75">
      <c r="B77" s="5" t="s">
        <v>41</v>
      </c>
      <c r="C77" s="5" t="s">
        <v>107</v>
      </c>
      <c r="G77" s="5">
        <v>55900</v>
      </c>
      <c r="I77" s="5">
        <v>472</v>
      </c>
      <c r="J77" s="22">
        <v>59552.99</v>
      </c>
    </row>
    <row r="78" spans="2:10" ht="12.75">
      <c r="B78" s="5" t="s">
        <v>43</v>
      </c>
      <c r="C78" s="5" t="s">
        <v>108</v>
      </c>
      <c r="G78" s="5">
        <v>86450</v>
      </c>
      <c r="I78" s="5">
        <v>473</v>
      </c>
      <c r="J78" s="22">
        <v>84449.33</v>
      </c>
    </row>
    <row r="79" spans="2:10" ht="12.75">
      <c r="B79" s="5" t="s">
        <v>45</v>
      </c>
      <c r="C79" s="5" t="s">
        <v>109</v>
      </c>
      <c r="G79" s="5">
        <v>66950</v>
      </c>
      <c r="I79" s="5">
        <v>474</v>
      </c>
      <c r="J79" s="22">
        <v>41500.68</v>
      </c>
    </row>
    <row r="80" spans="2:10" ht="12.75">
      <c r="B80" s="5" t="s">
        <v>47</v>
      </c>
      <c r="C80" s="5" t="s">
        <v>110</v>
      </c>
      <c r="G80" s="5">
        <v>11250</v>
      </c>
      <c r="I80" s="5">
        <v>475</v>
      </c>
      <c r="J80" s="22">
        <v>16718.13</v>
      </c>
    </row>
    <row r="81" spans="2:10" ht="12.75">
      <c r="B81" s="5" t="s">
        <v>49</v>
      </c>
      <c r="C81" s="5" t="s">
        <v>111</v>
      </c>
      <c r="G81" s="5">
        <v>11700</v>
      </c>
      <c r="I81" s="5">
        <v>476</v>
      </c>
      <c r="J81" s="22">
        <v>14352.84</v>
      </c>
    </row>
    <row r="82" spans="2:10" ht="12.75">
      <c r="B82" s="5" t="s">
        <v>51</v>
      </c>
      <c r="C82" s="5" t="s">
        <v>112</v>
      </c>
      <c r="G82" s="5">
        <v>36900</v>
      </c>
      <c r="I82" s="5">
        <v>477</v>
      </c>
      <c r="J82" s="22">
        <v>37740.65</v>
      </c>
    </row>
    <row r="83" spans="2:10" ht="12.75">
      <c r="B83" s="5" t="s">
        <v>53</v>
      </c>
      <c r="C83" s="5" t="s">
        <v>113</v>
      </c>
      <c r="G83" s="5">
        <v>11700</v>
      </c>
      <c r="I83" s="5">
        <v>478</v>
      </c>
      <c r="J83" s="22">
        <v>9363.75</v>
      </c>
    </row>
    <row r="84" spans="2:10" ht="12.75">
      <c r="B84" s="5" t="s">
        <v>55</v>
      </c>
      <c r="C84" s="5" t="s">
        <v>114</v>
      </c>
      <c r="G84" s="5">
        <v>15120</v>
      </c>
      <c r="I84" s="5">
        <v>479</v>
      </c>
      <c r="J84" s="22">
        <v>21481.11</v>
      </c>
    </row>
    <row r="85" spans="2:10" ht="12.75">
      <c r="B85" s="5" t="s">
        <v>57</v>
      </c>
      <c r="C85" s="5" t="s">
        <v>115</v>
      </c>
      <c r="G85" s="5">
        <v>36900</v>
      </c>
      <c r="I85" s="5">
        <v>480</v>
      </c>
      <c r="J85" s="22">
        <v>13841.04</v>
      </c>
    </row>
    <row r="86" spans="2:10" ht="12.75">
      <c r="B86" s="5" t="s">
        <v>53</v>
      </c>
      <c r="C86" s="5" t="s">
        <v>116</v>
      </c>
      <c r="G86" s="5">
        <v>24750</v>
      </c>
      <c r="I86" s="5">
        <v>481</v>
      </c>
      <c r="J86" s="22">
        <v>42862.57</v>
      </c>
    </row>
    <row r="87" spans="2:10" ht="12.75">
      <c r="B87" s="5" t="s">
        <v>55</v>
      </c>
      <c r="C87" s="5" t="s">
        <v>117</v>
      </c>
      <c r="G87" s="5">
        <v>2250</v>
      </c>
      <c r="I87" s="5">
        <v>482</v>
      </c>
      <c r="J87" s="22">
        <v>478.02</v>
      </c>
    </row>
    <row r="88" spans="2:10" ht="12.75">
      <c r="B88" s="5" t="s">
        <v>57</v>
      </c>
      <c r="C88" s="5" t="s">
        <v>118</v>
      </c>
      <c r="G88" s="5">
        <v>275000</v>
      </c>
      <c r="I88" s="5">
        <v>483</v>
      </c>
      <c r="J88" s="22">
        <v>261149.59</v>
      </c>
    </row>
    <row r="89" spans="2:10" ht="12.75">
      <c r="B89" s="5" t="s">
        <v>144</v>
      </c>
      <c r="C89" s="5" t="s">
        <v>143</v>
      </c>
      <c r="G89" s="6">
        <v>52224</v>
      </c>
      <c r="H89" s="6"/>
      <c r="I89" s="5">
        <v>491</v>
      </c>
      <c r="J89" s="22">
        <v>48433.23</v>
      </c>
    </row>
    <row r="90" ht="12.75">
      <c r="C90" s="5" t="s">
        <v>119</v>
      </c>
    </row>
    <row r="92" spans="5:13" s="1" customFormat="1" ht="12.75">
      <c r="E92" s="1" t="s">
        <v>120</v>
      </c>
      <c r="H92" s="1">
        <v>799320</v>
      </c>
      <c r="J92" s="21"/>
      <c r="K92" s="4">
        <f>SUM(J76:J89)</f>
        <v>868526.48</v>
      </c>
      <c r="M92" s="1">
        <f>SUM(H92-K92)</f>
        <v>-69206.47999999998</v>
      </c>
    </row>
    <row r="96" spans="1:11" s="1" customFormat="1" ht="12.75">
      <c r="A96" s="1">
        <v>6</v>
      </c>
      <c r="B96" s="1" t="s">
        <v>24</v>
      </c>
      <c r="J96" s="21"/>
      <c r="K96" s="4"/>
    </row>
    <row r="97" spans="2:10" ht="12.75">
      <c r="B97" s="5" t="s">
        <v>36</v>
      </c>
      <c r="C97" s="5" t="s">
        <v>130</v>
      </c>
      <c r="G97" s="6">
        <v>7292</v>
      </c>
      <c r="H97" s="6"/>
      <c r="I97" s="5">
        <v>488</v>
      </c>
      <c r="J97" s="22">
        <v>4510.73</v>
      </c>
    </row>
    <row r="98" spans="2:10" ht="12.75">
      <c r="B98" s="5" t="s">
        <v>41</v>
      </c>
      <c r="C98" s="5" t="s">
        <v>131</v>
      </c>
      <c r="G98" s="6">
        <v>20367.15</v>
      </c>
      <c r="H98" s="6"/>
      <c r="I98" s="5">
        <v>489</v>
      </c>
      <c r="J98" s="22">
        <v>9669.67</v>
      </c>
    </row>
    <row r="99" spans="2:10" ht="12.75">
      <c r="B99" s="5" t="s">
        <v>43</v>
      </c>
      <c r="C99" s="5" t="s">
        <v>132</v>
      </c>
      <c r="G99" s="6">
        <v>101170</v>
      </c>
      <c r="H99" s="6"/>
      <c r="I99" s="5">
        <v>490</v>
      </c>
      <c r="J99" s="22">
        <v>105515.43</v>
      </c>
    </row>
    <row r="100" spans="2:10" ht="12.75">
      <c r="B100" s="5" t="s">
        <v>45</v>
      </c>
      <c r="C100" s="5" t="s">
        <v>133</v>
      </c>
      <c r="G100" s="6">
        <v>80940</v>
      </c>
      <c r="H100" s="6"/>
      <c r="I100" s="5">
        <v>492</v>
      </c>
      <c r="J100" s="22">
        <v>80940</v>
      </c>
    </row>
    <row r="101" spans="2:10" ht="12.75">
      <c r="B101" s="5" t="s">
        <v>47</v>
      </c>
      <c r="C101" s="5" t="s">
        <v>134</v>
      </c>
      <c r="G101" s="6">
        <v>133278.75</v>
      </c>
      <c r="H101" s="6"/>
      <c r="I101" s="5">
        <v>493</v>
      </c>
      <c r="J101" s="22">
        <v>104773.09</v>
      </c>
    </row>
    <row r="102" spans="2:10" ht="12.75">
      <c r="B102" s="5" t="s">
        <v>49</v>
      </c>
      <c r="C102" s="5" t="s">
        <v>135</v>
      </c>
      <c r="G102" s="6">
        <v>132756</v>
      </c>
      <c r="H102" s="6"/>
      <c r="I102" s="5">
        <v>494</v>
      </c>
      <c r="J102" s="22">
        <v>96352.2</v>
      </c>
    </row>
    <row r="103" spans="2:10" ht="12.75">
      <c r="B103" s="5" t="s">
        <v>51</v>
      </c>
      <c r="C103" s="5" t="s">
        <v>136</v>
      </c>
      <c r="G103" s="6">
        <v>136686</v>
      </c>
      <c r="H103" s="6"/>
      <c r="I103" s="5">
        <v>495</v>
      </c>
      <c r="J103" s="22">
        <v>102806.12</v>
      </c>
    </row>
    <row r="104" spans="2:10" ht="12.75">
      <c r="B104" s="5" t="s">
        <v>53</v>
      </c>
      <c r="C104" s="5" t="s">
        <v>137</v>
      </c>
      <c r="G104" s="6">
        <v>18000</v>
      </c>
      <c r="H104" s="6"/>
      <c r="I104" s="5">
        <v>496</v>
      </c>
      <c r="J104" s="22">
        <v>9962.56</v>
      </c>
    </row>
    <row r="105" spans="2:10" ht="12.75">
      <c r="B105" s="5" t="s">
        <v>55</v>
      </c>
      <c r="C105" s="5" t="s">
        <v>138</v>
      </c>
      <c r="G105" s="6">
        <v>55000</v>
      </c>
      <c r="H105" s="6"/>
      <c r="I105" s="5">
        <v>497</v>
      </c>
      <c r="J105" s="22">
        <v>49307.87</v>
      </c>
    </row>
    <row r="106" spans="7:8" ht="12.75">
      <c r="G106" s="6"/>
      <c r="H106" s="6"/>
    </row>
    <row r="107" spans="5:11" s="1" customFormat="1" ht="12.75">
      <c r="E107" s="1" t="s">
        <v>121</v>
      </c>
      <c r="G107" s="4"/>
      <c r="H107" s="4">
        <f>SUM(G97:G105)</f>
        <v>685489.9</v>
      </c>
      <c r="J107" s="21"/>
      <c r="K107" s="4">
        <f>SUM(J97:J105)</f>
        <v>563837.67</v>
      </c>
    </row>
    <row r="110" spans="1:11" s="1" customFormat="1" ht="12.75">
      <c r="A110" s="1">
        <v>7</v>
      </c>
      <c r="B110" s="1" t="s">
        <v>32</v>
      </c>
      <c r="J110" s="21"/>
      <c r="K110" s="4"/>
    </row>
    <row r="111" spans="2:10" ht="12.75">
      <c r="B111" s="5" t="s">
        <v>122</v>
      </c>
      <c r="C111" s="5" t="s">
        <v>123</v>
      </c>
      <c r="G111" s="5">
        <v>100000</v>
      </c>
      <c r="I111" s="5">
        <v>470</v>
      </c>
      <c r="J111" s="22">
        <v>311910.4</v>
      </c>
    </row>
    <row r="113" spans="5:13" s="1" customFormat="1" ht="12.75">
      <c r="E113" s="1" t="s">
        <v>124</v>
      </c>
      <c r="H113" s="1">
        <v>100000</v>
      </c>
      <c r="J113" s="21"/>
      <c r="K113" s="4">
        <f>+J111</f>
        <v>311910.4</v>
      </c>
      <c r="M113" s="1">
        <f>SUM(H113-K113)</f>
        <v>-211910.40000000002</v>
      </c>
    </row>
    <row r="117" spans="1:13" s="1" customFormat="1" ht="12.75">
      <c r="A117" s="1" t="s">
        <v>125</v>
      </c>
      <c r="H117" s="1">
        <v>4542599.57</v>
      </c>
      <c r="J117" s="21"/>
      <c r="K117" s="4">
        <f>SUM(K6:K115)</f>
        <v>4978437.9</v>
      </c>
      <c r="M117" s="2">
        <f>SUM(H117-K117)</f>
        <v>-435838.3300000001</v>
      </c>
    </row>
    <row r="121" spans="2:11" ht="12.75">
      <c r="B121" s="1" t="s">
        <v>139</v>
      </c>
      <c r="E121" s="1" t="s">
        <v>20</v>
      </c>
      <c r="I121" s="5" t="s">
        <v>140</v>
      </c>
      <c r="K121" s="4">
        <f>815952.07+9872.05+631.72+119663.1</f>
        <v>946118.94</v>
      </c>
    </row>
    <row r="122" spans="2:11" ht="12.75">
      <c r="B122" s="1"/>
      <c r="E122" s="1"/>
      <c r="K122" s="4"/>
    </row>
    <row r="123" spans="2:11" ht="12.75">
      <c r="B123" s="1" t="s">
        <v>145</v>
      </c>
      <c r="E123" s="1"/>
      <c r="K123" s="4"/>
    </row>
    <row r="124" spans="3:11" ht="12.75">
      <c r="C124" s="5" t="s">
        <v>142</v>
      </c>
      <c r="E124" s="1" t="s">
        <v>20</v>
      </c>
      <c r="I124" s="5">
        <v>518</v>
      </c>
      <c r="K124" s="4">
        <v>120.65</v>
      </c>
    </row>
    <row r="127" spans="8:13" ht="12.75">
      <c r="H127" s="1"/>
      <c r="I127" s="1"/>
      <c r="J127" s="21"/>
      <c r="L127" s="1"/>
      <c r="M127" s="2"/>
    </row>
    <row r="128" spans="1:11" ht="12.75">
      <c r="A128" s="1" t="s">
        <v>141</v>
      </c>
      <c r="K128" s="4">
        <f>SUM(K117:K125)</f>
        <v>5924677.49</v>
      </c>
    </row>
    <row r="131" spans="3:6" ht="12.75">
      <c r="C131" s="5" t="s">
        <v>127</v>
      </c>
      <c r="F131" s="5" t="s">
        <v>126</v>
      </c>
    </row>
  </sheetData>
  <printOptions/>
  <pageMargins left="0.75" right="0.75" top="1" bottom="1" header="0.5" footer="0.5"/>
  <pageSetup fitToHeight="1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Tomi Winfree</cp:lastModifiedBy>
  <cp:lastPrinted>2004-08-02T19:43:09Z</cp:lastPrinted>
  <dcterms:created xsi:type="dcterms:W3CDTF">2000-12-13T17:56:22Z</dcterms:created>
  <dcterms:modified xsi:type="dcterms:W3CDTF">2004-09-09T18:45:18Z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</Properties>
</file>