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65521" windowWidth="13020" windowHeight="10125" activeTab="0"/>
  </bookViews>
  <sheets>
    <sheet name="PLAN" sheetId="1" r:id="rId1"/>
    <sheet name="DESCRIPTION" sheetId="2" r:id="rId2"/>
  </sheets>
  <definedNames>
    <definedName name="_xlnm.Print_Area" localSheetId="0">'PLAN'!$A$1:$R$50</definedName>
  </definedNames>
  <calcPr fullCalcOnLoad="1"/>
</workbook>
</file>

<file path=xl/sharedStrings.xml><?xml version="1.0" encoding="utf-8"?>
<sst xmlns="http://schemas.openxmlformats.org/spreadsheetml/2006/main" count="218" uniqueCount="129">
  <si>
    <t>TECHNOLOGY ACCESS FEE</t>
  </si>
  <si>
    <t>Revenue</t>
  </si>
  <si>
    <t>Project</t>
  </si>
  <si>
    <t>Amount</t>
  </si>
  <si>
    <t>Spending Plan</t>
  </si>
  <si>
    <t>Original Technology Access Fee Rate</t>
  </si>
  <si>
    <t>New Technology Access Fee Increase</t>
  </si>
  <si>
    <t>1.</t>
  </si>
  <si>
    <t>2.</t>
  </si>
  <si>
    <t>3.</t>
  </si>
  <si>
    <t>4.</t>
  </si>
  <si>
    <t>5.</t>
  </si>
  <si>
    <t>6.</t>
  </si>
  <si>
    <t>7.</t>
  </si>
  <si>
    <t>Part 1</t>
  </si>
  <si>
    <t>Part 2</t>
  </si>
  <si>
    <t>Part 1 + Part 2</t>
  </si>
  <si>
    <t>Total</t>
  </si>
  <si>
    <t>Master Classrooms (new, renovated, and portable)</t>
  </si>
  <si>
    <t>Instructional technology for classrooms and labs</t>
  </si>
  <si>
    <t>Recurring costs for computer labs (includes student staffing*)</t>
  </si>
  <si>
    <t>Campus infrastructure projects</t>
  </si>
  <si>
    <t>Computer lab technology</t>
  </si>
  <si>
    <t>in classrooms and computer labs</t>
  </si>
  <si>
    <t>Middle Tennessee State University</t>
  </si>
  <si>
    <t>Emergency repair and replacement of instructional technology</t>
  </si>
  <si>
    <t>TABLE 1</t>
  </si>
  <si>
    <t>Original Fee of $15 Per Student (Pool 1)</t>
  </si>
  <si>
    <t>Instructional computers and peripherals</t>
  </si>
  <si>
    <t>A</t>
  </si>
  <si>
    <t>Scheduled replacement of instructional computers located in classrooms</t>
  </si>
  <si>
    <t>Total category 1</t>
  </si>
  <si>
    <t>Additional Fees (Pool 2)</t>
  </si>
  <si>
    <t>B</t>
  </si>
  <si>
    <t>C</t>
  </si>
  <si>
    <t>D</t>
  </si>
  <si>
    <t>E</t>
  </si>
  <si>
    <t>F</t>
  </si>
  <si>
    <t>G</t>
  </si>
  <si>
    <t>H</t>
  </si>
  <si>
    <t>J</t>
  </si>
  <si>
    <t>Total category 2</t>
  </si>
  <si>
    <t>Master classrooms (new, renovated, and portable)</t>
  </si>
  <si>
    <t>Total category 3</t>
  </si>
  <si>
    <t>Total category 4</t>
  </si>
  <si>
    <t>Total category 5</t>
  </si>
  <si>
    <t>Total category 6</t>
  </si>
  <si>
    <t xml:space="preserve">A </t>
  </si>
  <si>
    <t>Total category 7</t>
  </si>
  <si>
    <t>TOTAL ALL CATEGORIES</t>
  </si>
  <si>
    <t>Scheduled replacement of</t>
  </si>
  <si>
    <t>instructional computers located</t>
  </si>
  <si>
    <t>Recurring costs for computer labs</t>
  </si>
  <si>
    <t xml:space="preserve">instructional technology  </t>
  </si>
  <si>
    <t xml:space="preserve">Emergency repair and replacement of </t>
  </si>
  <si>
    <t>(Proposal number in parenthesis)</t>
  </si>
  <si>
    <t xml:space="preserve">Recurring costs </t>
  </si>
  <si>
    <t>Recurring costs for computer labs/databases</t>
  </si>
  <si>
    <t>Master Classrooms</t>
  </si>
  <si>
    <t>Instructional technology</t>
  </si>
  <si>
    <t xml:space="preserve">Emergency repair and replacement </t>
  </si>
  <si>
    <t xml:space="preserve">I </t>
  </si>
  <si>
    <t>K</t>
  </si>
  <si>
    <t xml:space="preserve">Compiled by:  </t>
  </si>
  <si>
    <t>Maria C. Knox</t>
  </si>
  <si>
    <t>Financial Management Analyst II</t>
  </si>
  <si>
    <t>Murfreesboro, TN 37132</t>
  </si>
  <si>
    <t>v. 615.898.5184     f. 615.898.5029</t>
  </si>
  <si>
    <t>Peck Hall 203</t>
  </si>
  <si>
    <t>2011-2012</t>
  </si>
  <si>
    <t>Office of the University Provost</t>
  </si>
  <si>
    <t>University Computer Lab at BAS (1271)</t>
  </si>
  <si>
    <t>University Computer Lab at Walker Library (1272)</t>
  </si>
  <si>
    <t>University Computer Lab at LRC (1273)</t>
  </si>
  <si>
    <t>Adaptive Technologies Computer Lab at Walker Library (1274)</t>
  </si>
  <si>
    <t>University Computer Lab at KOM (1279)</t>
  </si>
  <si>
    <t>University Help Desk (1284)</t>
  </si>
  <si>
    <t>and computer labs (1298)</t>
  </si>
  <si>
    <t>Virtualization of Student Desktops  (1297)</t>
  </si>
  <si>
    <t>Purchase recurring annual maintenance/license for academic support software (1285)</t>
  </si>
  <si>
    <t>Purchase Microsoft software for university server (1286)</t>
  </si>
  <si>
    <t>Purchase PC virus protection for university server (1287)</t>
  </si>
  <si>
    <t>Purchase MAC virus protection for university server (1288)</t>
  </si>
  <si>
    <t>Upgrade wireless network (1289)</t>
  </si>
  <si>
    <t>N7 Chassis replacement for Library 1st and 2nd floods (1290)</t>
  </si>
  <si>
    <t>N7 Chassis replacement for Mass Communications Building (1291)</t>
  </si>
  <si>
    <t>Network upgrade workgroup switch replacement (1292)</t>
  </si>
  <si>
    <t>Computer upgrades for the University Computer Lab at Walker Library (1219)</t>
  </si>
  <si>
    <t>Adaptive Technologies Computer Lab at Walker Library equipment and upgrades (1211)</t>
  </si>
  <si>
    <t>Computer upgrades for the University Computer Lab at KOM (1235)</t>
  </si>
  <si>
    <t>Computer upgrades for the University Computer Lab at LRC (1204)</t>
  </si>
  <si>
    <t>Equipment for the University Computer Lab in the New Student Union (1230)</t>
  </si>
  <si>
    <t>Fume Hood replacement for the College of Basic and Applied Sciences (1201)</t>
  </si>
  <si>
    <t>Software upgrades for Mangement and Marketing (1217)</t>
  </si>
  <si>
    <t>Equipment for the College of Mass Communications (1220)</t>
  </si>
  <si>
    <t>Specimens and Equipment for the College of Liberal Arts (1232)</t>
  </si>
  <si>
    <t>Equipment for the College of Behavioral and Health Sciences (1240)</t>
  </si>
  <si>
    <t>Adaptive Technologies for Elementary and Special Education (1242)</t>
  </si>
  <si>
    <t>New Master Classroom for Foreign Languages (1205)</t>
  </si>
  <si>
    <t>Master Classroom upgrades for Philosophy (1207)</t>
  </si>
  <si>
    <t>Master Classroom upgrades for Social Work (1208)</t>
  </si>
  <si>
    <t>Master Classroom upgrades for Honors (1212)</t>
  </si>
  <si>
    <t>New Master Classroom for College of Mass Communications (1213)</t>
  </si>
  <si>
    <t>Master Classroom upgrades for Journalism (1214)</t>
  </si>
  <si>
    <t>Video Conferencing equipment for University College (1218)</t>
  </si>
  <si>
    <t>Laptop cart for Political Science (1222)</t>
  </si>
  <si>
    <t>Video Conferencing equipment for Management and Marketing (1223)</t>
  </si>
  <si>
    <t>Master Classroom upgrades for Educational Leadership (1224)</t>
  </si>
  <si>
    <t>L</t>
  </si>
  <si>
    <t>Portable Master Classroom for Agribusiness Agrisciences (1228)</t>
  </si>
  <si>
    <t>M</t>
  </si>
  <si>
    <t>N</t>
  </si>
  <si>
    <t>Smart Board System for Recording Industry (1231)</t>
  </si>
  <si>
    <t>Software upgrades for Psychology (1233)</t>
  </si>
  <si>
    <t>Campus emergency and scheduled repair and replacement (1268, 1269 and 1270)</t>
  </si>
  <si>
    <t>2011-2012 Total Technology Access Fee</t>
  </si>
  <si>
    <t>Description of Technology Access Fee Proposals &amp; Costs - July 1, 2011</t>
  </si>
  <si>
    <t>Library electronic databases available on the Internet (1283)</t>
  </si>
  <si>
    <t>Difference in encumbrances</t>
  </si>
  <si>
    <t>Prior Year Projects</t>
  </si>
  <si>
    <t>Surplus(Deficit)</t>
  </si>
  <si>
    <t>**</t>
  </si>
  <si>
    <t>Equipment and Software upgrades for Health and Human Performance (1239)</t>
  </si>
  <si>
    <t xml:space="preserve">ACTUAL SPENDING PLAN </t>
  </si>
  <si>
    <t>Carry forward from PY</t>
  </si>
  <si>
    <t>Current Year Revenue</t>
  </si>
  <si>
    <t>Construction projects are expected to be completed in the next fiscal year.</t>
  </si>
  <si>
    <t>Carry forward for 2012-2013</t>
  </si>
  <si>
    <t>2012-2013 carry forward amount is due to incomplete construction projects and project savings.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</si>
</sst>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Alignment="1">
      <alignment/>
    </xf>
    <xf numFmtId="166" fontId="1" fillId="0" borderId="0" xfId="42" applyNumberFormat="1" applyFont="1" applyAlignment="1">
      <alignment/>
    </xf>
    <xf numFmtId="166" fontId="2" fillId="0" borderId="0" xfId="42" applyNumberFormat="1" applyFont="1" applyAlignment="1">
      <alignment/>
    </xf>
    <xf numFmtId="166" fontId="0" fillId="0" borderId="0" xfId="42" applyNumberFormat="1" applyFont="1" applyAlignment="1">
      <alignment/>
    </xf>
    <xf numFmtId="166" fontId="1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42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42" applyNumberFormat="1" applyFont="1" applyBorder="1" applyAlignment="1">
      <alignment horizontal="center"/>
    </xf>
    <xf numFmtId="166" fontId="0" fillId="0" borderId="10" xfId="42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166" fontId="0" fillId="0" borderId="0" xfId="42" applyNumberFormat="1" applyFont="1" applyFill="1" applyAlignment="1">
      <alignment/>
    </xf>
    <xf numFmtId="166" fontId="0" fillId="0" borderId="0" xfId="0" applyNumberFormat="1" applyFont="1" applyAlignment="1">
      <alignment/>
    </xf>
    <xf numFmtId="166" fontId="0" fillId="0" borderId="10" xfId="42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166" fontId="0" fillId="0" borderId="11" xfId="42" applyNumberFormat="1" applyFont="1" applyBorder="1" applyAlignment="1">
      <alignment/>
    </xf>
    <xf numFmtId="166" fontId="0" fillId="0" borderId="12" xfId="42" applyNumberFormat="1" applyFont="1" applyBorder="1" applyAlignment="1">
      <alignment/>
    </xf>
    <xf numFmtId="166" fontId="0" fillId="0" borderId="12" xfId="0" applyNumberFormat="1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166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42" applyNumberFormat="1" applyFont="1" applyFill="1" applyBorder="1" applyAlignment="1">
      <alignment/>
    </xf>
    <xf numFmtId="166" fontId="0" fillId="0" borderId="0" xfId="42" applyNumberFormat="1" applyFont="1" applyAlignment="1">
      <alignment horizontal="right"/>
    </xf>
    <xf numFmtId="166" fontId="0" fillId="0" borderId="0" xfId="42" applyNumberFormat="1" applyFont="1" applyFill="1" applyAlignment="1">
      <alignment/>
    </xf>
    <xf numFmtId="166" fontId="0" fillId="0" borderId="0" xfId="42" applyNumberFormat="1" applyFont="1" applyFill="1" applyAlignment="1">
      <alignment/>
    </xf>
    <xf numFmtId="3" fontId="0" fillId="0" borderId="0" xfId="0" applyNumberFormat="1" applyAlignment="1">
      <alignment/>
    </xf>
    <xf numFmtId="166" fontId="1" fillId="0" borderId="0" xfId="42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166" fontId="1" fillId="0" borderId="0" xfId="42" applyNumberFormat="1" applyFont="1" applyFill="1" applyAlignment="1">
      <alignment/>
    </xf>
    <xf numFmtId="166" fontId="2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/>
    </xf>
    <xf numFmtId="43" fontId="0" fillId="0" borderId="0" xfId="0" applyNumberFormat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0" xfId="42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0.421875" style="9" bestFit="1" customWidth="1"/>
    <col min="2" max="2" width="3.7109375" style="8" customWidth="1"/>
    <col min="3" max="3" width="30.28125" style="8" bestFit="1" customWidth="1"/>
    <col min="4" max="4" width="2.7109375" style="8" customWidth="1"/>
    <col min="5" max="5" width="10.28125" style="9" bestFit="1" customWidth="1"/>
    <col min="6" max="6" width="3.7109375" style="8" customWidth="1"/>
    <col min="7" max="7" width="12.28125" style="8" bestFit="1" customWidth="1"/>
    <col min="8" max="8" width="2.57421875" style="8" bestFit="1" customWidth="1"/>
    <col min="9" max="9" width="46.7109375" style="8" bestFit="1" customWidth="1"/>
    <col min="10" max="10" width="3.7109375" style="8" customWidth="1"/>
    <col min="11" max="11" width="13.28125" style="8" bestFit="1" customWidth="1"/>
    <col min="12" max="12" width="3.7109375" style="8" customWidth="1"/>
    <col min="13" max="13" width="11.28125" style="9" customWidth="1"/>
    <col min="14" max="14" width="3.7109375" style="8" customWidth="1"/>
    <col min="15" max="15" width="46.7109375" style="8" bestFit="1" customWidth="1"/>
    <col min="16" max="16" width="3.7109375" style="8" customWidth="1"/>
    <col min="17" max="17" width="13.140625" style="9" bestFit="1" customWidth="1"/>
    <col min="18" max="18" width="3.7109375" style="8" customWidth="1"/>
    <col min="19" max="16384" width="9.140625" style="8" customWidth="1"/>
  </cols>
  <sheetData>
    <row r="1" spans="1:18" ht="12.75">
      <c r="A1" s="49" t="s">
        <v>24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1" customFormat="1" ht="12.7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4" spans="1:18" s="1" customFormat="1" ht="12.7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s="1" customFormat="1" ht="12.75">
      <c r="A5" s="49" t="s">
        <v>69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</row>
    <row r="6" spans="1:18" s="1" customFormat="1" ht="12.75">
      <c r="A6" s="49" t="s">
        <v>123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12.75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11" spans="1:18" ht="12.75">
      <c r="A11" s="47" t="s">
        <v>5</v>
      </c>
      <c r="B11" s="47"/>
      <c r="C11" s="47"/>
      <c r="D11" s="47"/>
      <c r="E11" s="47"/>
      <c r="F11" s="11"/>
      <c r="G11" s="47" t="s">
        <v>6</v>
      </c>
      <c r="H11" s="47"/>
      <c r="I11" s="47"/>
      <c r="J11" s="47"/>
      <c r="K11" s="47"/>
      <c r="L11" s="11"/>
      <c r="M11" s="46" t="s">
        <v>115</v>
      </c>
      <c r="N11" s="46"/>
      <c r="O11" s="46"/>
      <c r="P11" s="46"/>
      <c r="Q11" s="46"/>
      <c r="R11" s="11"/>
    </row>
    <row r="12" spans="1:18" ht="12.75">
      <c r="A12" s="45" t="s">
        <v>14</v>
      </c>
      <c r="B12" s="45"/>
      <c r="C12" s="45"/>
      <c r="D12" s="45"/>
      <c r="E12" s="45"/>
      <c r="F12" s="11"/>
      <c r="G12" s="45" t="s">
        <v>15</v>
      </c>
      <c r="H12" s="45"/>
      <c r="I12" s="45"/>
      <c r="J12" s="45"/>
      <c r="K12" s="45"/>
      <c r="L12" s="12"/>
      <c r="M12" s="45" t="s">
        <v>16</v>
      </c>
      <c r="N12" s="45"/>
      <c r="O12" s="45"/>
      <c r="P12" s="45"/>
      <c r="Q12" s="45"/>
      <c r="R12" s="11"/>
    </row>
    <row r="13" spans="6:18" ht="12.75">
      <c r="F13" s="11"/>
      <c r="L13" s="11"/>
      <c r="R13" s="11"/>
    </row>
    <row r="14" spans="3:18" ht="12.75">
      <c r="C14" s="47" t="s">
        <v>4</v>
      </c>
      <c r="D14" s="47"/>
      <c r="E14" s="47"/>
      <c r="F14" s="11"/>
      <c r="G14" s="13"/>
      <c r="H14" s="13"/>
      <c r="I14" s="47" t="s">
        <v>4</v>
      </c>
      <c r="J14" s="47"/>
      <c r="K14" s="47"/>
      <c r="L14" s="12"/>
      <c r="M14" s="14"/>
      <c r="N14" s="13"/>
      <c r="O14" s="47" t="s">
        <v>4</v>
      </c>
      <c r="P14" s="47"/>
      <c r="Q14" s="47"/>
      <c r="R14" s="12"/>
    </row>
    <row r="15" spans="1:18" ht="12.75">
      <c r="A15" s="15" t="s">
        <v>1</v>
      </c>
      <c r="C15" s="10" t="s">
        <v>2</v>
      </c>
      <c r="E15" s="15" t="s">
        <v>3</v>
      </c>
      <c r="F15" s="11"/>
      <c r="G15" s="10" t="s">
        <v>1</v>
      </c>
      <c r="I15" s="10" t="s">
        <v>2</v>
      </c>
      <c r="K15" s="10" t="s">
        <v>3</v>
      </c>
      <c r="L15" s="12"/>
      <c r="M15" s="15" t="s">
        <v>1</v>
      </c>
      <c r="N15" s="13"/>
      <c r="O15" s="10" t="s">
        <v>2</v>
      </c>
      <c r="P15" s="13"/>
      <c r="Q15" s="15" t="s">
        <v>3</v>
      </c>
      <c r="R15" s="11"/>
    </row>
    <row r="16" spans="1:18" ht="12.75">
      <c r="A16" s="14">
        <v>252048</v>
      </c>
      <c r="C16" s="39" t="s">
        <v>124</v>
      </c>
      <c r="E16" s="14"/>
      <c r="F16" s="11"/>
      <c r="G16" s="14">
        <v>284951</v>
      </c>
      <c r="I16" s="39" t="s">
        <v>124</v>
      </c>
      <c r="K16" s="13"/>
      <c r="L16" s="12"/>
      <c r="M16" s="14">
        <f>+A16+G16</f>
        <v>536999</v>
      </c>
      <c r="N16" s="13"/>
      <c r="O16" s="39" t="s">
        <v>124</v>
      </c>
      <c r="P16" s="13"/>
      <c r="Q16" s="14"/>
      <c r="R16" s="11"/>
    </row>
    <row r="17" spans="1:18" ht="12.75">
      <c r="A17" s="9">
        <f>+M17*0.13</f>
        <v>693552.34</v>
      </c>
      <c r="C17" s="39" t="s">
        <v>125</v>
      </c>
      <c r="E17" s="14"/>
      <c r="F17" s="11"/>
      <c r="G17" s="9">
        <f>+M17*0.87</f>
        <v>4641465.66</v>
      </c>
      <c r="I17" s="39" t="s">
        <v>125</v>
      </c>
      <c r="K17" s="13"/>
      <c r="L17" s="12"/>
      <c r="M17" s="9">
        <v>5335018</v>
      </c>
      <c r="N17" s="13"/>
      <c r="O17" s="39" t="s">
        <v>125</v>
      </c>
      <c r="P17" s="13"/>
      <c r="Q17" s="14"/>
      <c r="R17" s="11"/>
    </row>
    <row r="18" spans="1:18" ht="12.75">
      <c r="A18" s="8"/>
      <c r="B18" s="16" t="s">
        <v>7</v>
      </c>
      <c r="C18" s="8" t="s">
        <v>50</v>
      </c>
      <c r="F18" s="11"/>
      <c r="H18" s="16" t="s">
        <v>7</v>
      </c>
      <c r="I18" s="8" t="s">
        <v>50</v>
      </c>
      <c r="K18" s="9">
        <f>+DESCRIPTION!H33</f>
        <v>386717</v>
      </c>
      <c r="L18" s="11"/>
      <c r="M18" s="8"/>
      <c r="N18" s="16" t="s">
        <v>7</v>
      </c>
      <c r="O18" s="8" t="s">
        <v>50</v>
      </c>
      <c r="Q18" s="9">
        <f>+K18+E18</f>
        <v>386717</v>
      </c>
      <c r="R18" s="11"/>
    </row>
    <row r="19" spans="3:18" ht="12.75">
      <c r="C19" s="8" t="s">
        <v>51</v>
      </c>
      <c r="F19" s="11"/>
      <c r="I19" s="8" t="s">
        <v>51</v>
      </c>
      <c r="L19" s="11"/>
      <c r="O19" s="8" t="s">
        <v>51</v>
      </c>
      <c r="R19" s="11"/>
    </row>
    <row r="20" spans="3:18" ht="12.75">
      <c r="C20" s="8" t="s">
        <v>23</v>
      </c>
      <c r="F20" s="11"/>
      <c r="I20" s="8" t="s">
        <v>23</v>
      </c>
      <c r="L20" s="11"/>
      <c r="O20" s="8" t="s">
        <v>23</v>
      </c>
      <c r="R20" s="11"/>
    </row>
    <row r="21" spans="2:18" ht="12.75">
      <c r="B21" s="16" t="s">
        <v>8</v>
      </c>
      <c r="C21" s="8" t="s">
        <v>22</v>
      </c>
      <c r="F21" s="11"/>
      <c r="H21" s="16" t="s">
        <v>8</v>
      </c>
      <c r="I21" s="8" t="s">
        <v>22</v>
      </c>
      <c r="K21" s="17">
        <f>+DESCRIPTION!H43</f>
        <v>182985</v>
      </c>
      <c r="L21" s="11"/>
      <c r="N21" s="16" t="s">
        <v>8</v>
      </c>
      <c r="O21" s="8" t="s">
        <v>22</v>
      </c>
      <c r="Q21" s="9">
        <f aca="true" t="shared" si="0" ref="Q21:Q26">+K21+E21</f>
        <v>182985</v>
      </c>
      <c r="R21" s="11"/>
    </row>
    <row r="22" spans="2:18" ht="12.75">
      <c r="B22" s="16" t="s">
        <v>9</v>
      </c>
      <c r="C22" s="8" t="s">
        <v>58</v>
      </c>
      <c r="F22" s="11"/>
      <c r="H22" s="16" t="s">
        <v>9</v>
      </c>
      <c r="I22" s="8" t="s">
        <v>18</v>
      </c>
      <c r="K22" s="18">
        <f>+DESCRIPTION!H62</f>
        <v>569936</v>
      </c>
      <c r="L22" s="11"/>
      <c r="N22" s="16" t="s">
        <v>9</v>
      </c>
      <c r="O22" s="8" t="s">
        <v>18</v>
      </c>
      <c r="Q22" s="9">
        <f t="shared" si="0"/>
        <v>569936</v>
      </c>
      <c r="R22" s="11"/>
    </row>
    <row r="23" spans="2:18" ht="12.75">
      <c r="B23" s="16" t="s">
        <v>10</v>
      </c>
      <c r="C23" s="8" t="s">
        <v>59</v>
      </c>
      <c r="F23" s="11"/>
      <c r="H23" s="16" t="s">
        <v>10</v>
      </c>
      <c r="I23" s="8" t="s">
        <v>19</v>
      </c>
      <c r="K23" s="32">
        <f>+DESCRIPTION!H73</f>
        <v>586535</v>
      </c>
      <c r="L23" s="11"/>
      <c r="N23" s="16" t="s">
        <v>10</v>
      </c>
      <c r="O23" s="8" t="s">
        <v>19</v>
      </c>
      <c r="Q23" s="9">
        <f t="shared" si="0"/>
        <v>586535</v>
      </c>
      <c r="R23" s="11"/>
    </row>
    <row r="24" spans="2:18" ht="12.75">
      <c r="B24" s="16" t="s">
        <v>11</v>
      </c>
      <c r="C24" s="8" t="s">
        <v>52</v>
      </c>
      <c r="E24" s="9">
        <f>+DESCRIPTION!H17</f>
        <v>628883</v>
      </c>
      <c r="F24" s="11"/>
      <c r="H24" s="16" t="s">
        <v>11</v>
      </c>
      <c r="I24" s="8" t="s">
        <v>57</v>
      </c>
      <c r="K24" s="18">
        <f>+DESCRIPTION!H80</f>
        <v>275000</v>
      </c>
      <c r="L24" s="11"/>
      <c r="N24" s="16" t="s">
        <v>11</v>
      </c>
      <c r="O24" s="8" t="s">
        <v>52</v>
      </c>
      <c r="Q24" s="9">
        <f t="shared" si="0"/>
        <v>903883</v>
      </c>
      <c r="R24" s="11"/>
    </row>
    <row r="25" spans="2:18" ht="12.75">
      <c r="B25" s="16" t="s">
        <v>12</v>
      </c>
      <c r="C25" s="8" t="s">
        <v>21</v>
      </c>
      <c r="F25" s="11"/>
      <c r="H25" s="16" t="s">
        <v>12</v>
      </c>
      <c r="I25" s="8" t="s">
        <v>21</v>
      </c>
      <c r="K25" s="18">
        <f>+DESCRIPTION!H93</f>
        <v>910123</v>
      </c>
      <c r="L25" s="11"/>
      <c r="N25" s="16" t="s">
        <v>12</v>
      </c>
      <c r="O25" s="8" t="s">
        <v>21</v>
      </c>
      <c r="Q25" s="9">
        <f t="shared" si="0"/>
        <v>910123</v>
      </c>
      <c r="R25" s="11"/>
    </row>
    <row r="26" spans="2:18" ht="12.75">
      <c r="B26" s="16" t="s">
        <v>13</v>
      </c>
      <c r="C26" s="8" t="s">
        <v>60</v>
      </c>
      <c r="E26" s="9">
        <f>+DESCRIPTION!H22</f>
        <v>93396</v>
      </c>
      <c r="F26" s="11"/>
      <c r="H26" s="16" t="s">
        <v>13</v>
      </c>
      <c r="I26" s="8" t="s">
        <v>54</v>
      </c>
      <c r="K26" s="18">
        <f>+DESCRIPTION!H99</f>
        <v>600449</v>
      </c>
      <c r="L26" s="11"/>
      <c r="N26" s="16" t="s">
        <v>13</v>
      </c>
      <c r="O26" s="8" t="s">
        <v>54</v>
      </c>
      <c r="Q26" s="9">
        <f t="shared" si="0"/>
        <v>693845</v>
      </c>
      <c r="R26" s="11"/>
    </row>
    <row r="27" spans="6:18" ht="12.75">
      <c r="F27" s="11"/>
      <c r="I27" s="8" t="s">
        <v>53</v>
      </c>
      <c r="K27" s="18"/>
      <c r="L27" s="11"/>
      <c r="N27" s="16"/>
      <c r="O27" s="8" t="s">
        <v>53</v>
      </c>
      <c r="R27" s="11"/>
    </row>
    <row r="28" spans="3:18" ht="12.75">
      <c r="C28" s="8" t="s">
        <v>118</v>
      </c>
      <c r="E28" s="9">
        <v>0</v>
      </c>
      <c r="F28" s="11"/>
      <c r="I28" s="8" t="s">
        <v>118</v>
      </c>
      <c r="K28" s="18">
        <f>307930+143-182735-16082</f>
        <v>109256</v>
      </c>
      <c r="L28" s="11"/>
      <c r="N28" s="16"/>
      <c r="O28" s="8" t="s">
        <v>118</v>
      </c>
      <c r="Q28" s="9">
        <f>+K28+E28</f>
        <v>109256</v>
      </c>
      <c r="R28" s="11"/>
    </row>
    <row r="29" spans="3:18" ht="12.75">
      <c r="C29" s="8" t="s">
        <v>119</v>
      </c>
      <c r="E29" s="9">
        <f>72870+1</f>
        <v>72871</v>
      </c>
      <c r="F29" s="11"/>
      <c r="I29" s="8" t="s">
        <v>119</v>
      </c>
      <c r="K29" s="18">
        <f>680040+16082</f>
        <v>696122</v>
      </c>
      <c r="L29" s="11"/>
      <c r="N29" s="16"/>
      <c r="O29" s="8" t="s">
        <v>119</v>
      </c>
      <c r="Q29" s="9">
        <f>+K29+E29</f>
        <v>768993</v>
      </c>
      <c r="R29" s="11"/>
    </row>
    <row r="30" spans="3:18" ht="12.75">
      <c r="C30" s="8" t="s">
        <v>120</v>
      </c>
      <c r="E30" s="17">
        <f>150450</f>
        <v>150450</v>
      </c>
      <c r="F30" s="11"/>
      <c r="I30" s="8" t="s">
        <v>120</v>
      </c>
      <c r="K30" s="32">
        <v>609294</v>
      </c>
      <c r="L30" s="11"/>
      <c r="N30" s="16" t="s">
        <v>121</v>
      </c>
      <c r="O30" s="8" t="s">
        <v>127</v>
      </c>
      <c r="Q30" s="9">
        <f>+K30+E30</f>
        <v>759744</v>
      </c>
      <c r="R30" s="11"/>
    </row>
    <row r="31" spans="6:18" ht="12.75">
      <c r="F31" s="11"/>
      <c r="L31" s="11"/>
      <c r="N31" s="16"/>
      <c r="R31" s="11"/>
    </row>
    <row r="32" spans="6:18" ht="12.75">
      <c r="F32" s="11"/>
      <c r="L32" s="11"/>
      <c r="R32" s="11"/>
    </row>
    <row r="33" spans="6:18" ht="12.75">
      <c r="F33" s="11"/>
      <c r="L33" s="11"/>
      <c r="N33" s="16"/>
      <c r="R33" s="11"/>
    </row>
    <row r="34" spans="1:18" ht="12.75">
      <c r="A34" s="19" t="s">
        <v>17</v>
      </c>
      <c r="E34" s="19" t="s">
        <v>17</v>
      </c>
      <c r="F34" s="11"/>
      <c r="G34" s="20" t="s">
        <v>17</v>
      </c>
      <c r="K34" s="20" t="s">
        <v>17</v>
      </c>
      <c r="L34" s="11"/>
      <c r="M34" s="9" t="s">
        <v>17</v>
      </c>
      <c r="N34" s="21"/>
      <c r="O34" s="21"/>
      <c r="P34" s="21"/>
      <c r="Q34" s="9" t="s">
        <v>17</v>
      </c>
      <c r="R34" s="11"/>
    </row>
    <row r="35" spans="1:18" ht="13.5" thickBot="1">
      <c r="A35" s="22">
        <f>SUM(A16:A17)</f>
        <v>945600.34</v>
      </c>
      <c r="E35" s="23">
        <f>SUM(E23:E31)</f>
        <v>945600</v>
      </c>
      <c r="F35" s="11"/>
      <c r="G35" s="23">
        <f>SUM(G16:G17)</f>
        <v>4926416.66</v>
      </c>
      <c r="K35" s="24">
        <f>SUM(K18:K31)</f>
        <v>4926417</v>
      </c>
      <c r="L35" s="25"/>
      <c r="M35" s="22">
        <f>SUM(M16:M32)</f>
        <v>5872017</v>
      </c>
      <c r="Q35" s="23">
        <f>SUM(Q18:Q32)</f>
        <v>5872017</v>
      </c>
      <c r="R35" s="11"/>
    </row>
    <row r="36" spans="3:18" ht="13.5" thickTop="1">
      <c r="C36" s="18"/>
      <c r="F36" s="11"/>
      <c r="I36" s="18"/>
      <c r="L36" s="25"/>
      <c r="R36" s="11"/>
    </row>
    <row r="37" spans="6:18" ht="12.75">
      <c r="F37" s="26"/>
      <c r="R37" s="26"/>
    </row>
    <row r="38" spans="2:18" ht="12.75">
      <c r="B38" s="8" t="s">
        <v>121</v>
      </c>
      <c r="C38" s="8" t="s">
        <v>128</v>
      </c>
      <c r="F38" s="26"/>
      <c r="R38" s="26"/>
    </row>
    <row r="39" spans="3:18" ht="12.75">
      <c r="C39" s="8" t="s">
        <v>126</v>
      </c>
      <c r="F39" s="26"/>
      <c r="R39" s="26"/>
    </row>
    <row r="40" spans="6:18" ht="12.75">
      <c r="F40" s="26"/>
      <c r="G40" s="21"/>
      <c r="H40" s="21"/>
      <c r="I40" s="21"/>
      <c r="J40" s="21"/>
      <c r="K40" s="21"/>
      <c r="R40" s="26"/>
    </row>
    <row r="41" spans="6:18" ht="12.75">
      <c r="F41" s="26"/>
      <c r="G41" s="21"/>
      <c r="H41" s="21"/>
      <c r="I41" s="21"/>
      <c r="J41" s="21"/>
      <c r="K41" s="21"/>
      <c r="R41" s="26"/>
    </row>
    <row r="42" spans="6:18" ht="12.75">
      <c r="F42" s="26"/>
      <c r="G42" s="21"/>
      <c r="H42" s="21"/>
      <c r="I42" s="21"/>
      <c r="J42" s="21"/>
      <c r="K42" s="21"/>
      <c r="R42" s="26"/>
    </row>
    <row r="43" spans="3:18" ht="12.75">
      <c r="C43" s="27"/>
      <c r="F43" s="26"/>
      <c r="R43" s="26"/>
    </row>
    <row r="44" spans="2:18" ht="12.75">
      <c r="B44" s="34" t="s">
        <v>63</v>
      </c>
      <c r="C44" s="8" t="s">
        <v>64</v>
      </c>
      <c r="F44" s="26"/>
      <c r="R44" s="26"/>
    </row>
    <row r="45" spans="3:18" ht="12.75">
      <c r="C45" s="8" t="s">
        <v>65</v>
      </c>
      <c r="F45" s="26"/>
      <c r="R45" s="26"/>
    </row>
    <row r="46" ht="12.75">
      <c r="C46" s="8" t="s">
        <v>24</v>
      </c>
    </row>
    <row r="47" ht="12.75">
      <c r="C47" s="8" t="s">
        <v>70</v>
      </c>
    </row>
    <row r="48" ht="12.75">
      <c r="C48" s="8" t="s">
        <v>68</v>
      </c>
    </row>
    <row r="49" ht="12.75">
      <c r="C49" s="8" t="s">
        <v>66</v>
      </c>
    </row>
    <row r="50" ht="12.75">
      <c r="C50" s="8" t="s">
        <v>67</v>
      </c>
    </row>
  </sheetData>
  <sheetProtection/>
  <mergeCells count="15">
    <mergeCell ref="A7:R7"/>
    <mergeCell ref="A1:R1"/>
    <mergeCell ref="A2:R2"/>
    <mergeCell ref="A4:R4"/>
    <mergeCell ref="A5:R5"/>
    <mergeCell ref="A6:R6"/>
    <mergeCell ref="G12:K12"/>
    <mergeCell ref="M11:Q11"/>
    <mergeCell ref="M12:Q12"/>
    <mergeCell ref="A11:E11"/>
    <mergeCell ref="G11:K11"/>
    <mergeCell ref="C14:E14"/>
    <mergeCell ref="I14:K14"/>
    <mergeCell ref="O14:Q14"/>
    <mergeCell ref="A12:E12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zoomScalePageLayoutView="0" workbookViewId="0" topLeftCell="A1">
      <selection activeCell="I10" sqref="I10:I20"/>
    </sheetView>
  </sheetViews>
  <sheetFormatPr defaultColWidth="9.140625" defaultRowHeight="12.75"/>
  <cols>
    <col min="1" max="2" width="4.00390625" style="0" customWidth="1"/>
    <col min="3" max="3" width="73.28125" style="0" customWidth="1"/>
    <col min="4" max="4" width="3.57421875" style="0" customWidth="1"/>
    <col min="5" max="5" width="16.57421875" style="0" customWidth="1"/>
    <col min="6" max="6" width="2.7109375" style="0" customWidth="1"/>
    <col min="7" max="7" width="11.57421875" style="30" bestFit="1" customWidth="1"/>
    <col min="8" max="8" width="15.421875" style="6" bestFit="1" customWidth="1"/>
    <col min="10" max="10" width="14.00390625" style="0" bestFit="1" customWidth="1"/>
    <col min="11" max="11" width="10.7109375" style="0" bestFit="1" customWidth="1"/>
  </cols>
  <sheetData>
    <row r="1" spans="1:8" s="1" customFormat="1" ht="12.75">
      <c r="A1" s="1" t="s">
        <v>26</v>
      </c>
      <c r="G1" s="40"/>
      <c r="H1" s="4"/>
    </row>
    <row r="2" spans="7:8" s="1" customFormat="1" ht="12.75">
      <c r="G2" s="40"/>
      <c r="H2" s="4"/>
    </row>
    <row r="3" spans="3:11" s="1" customFormat="1" ht="18">
      <c r="C3" s="3" t="s">
        <v>116</v>
      </c>
      <c r="E3" s="3"/>
      <c r="F3" s="3"/>
      <c r="G3" s="41"/>
      <c r="H3" s="5"/>
      <c r="I3" s="3"/>
      <c r="J3" s="3"/>
      <c r="K3" s="3"/>
    </row>
    <row r="4" spans="3:11" s="1" customFormat="1" ht="18">
      <c r="C4" s="43"/>
      <c r="D4" s="3"/>
      <c r="E4" s="3"/>
      <c r="F4" s="3"/>
      <c r="G4" s="42"/>
      <c r="I4" s="3"/>
      <c r="J4" s="3"/>
      <c r="K4" s="3"/>
    </row>
    <row r="5" spans="5:11" s="1" customFormat="1" ht="18">
      <c r="E5" s="3"/>
      <c r="F5" s="3"/>
      <c r="G5" s="42"/>
      <c r="I5" s="3"/>
      <c r="J5" s="3"/>
      <c r="K5" s="3"/>
    </row>
    <row r="6" spans="3:11" s="1" customFormat="1" ht="18">
      <c r="C6" s="3" t="s">
        <v>27</v>
      </c>
      <c r="E6" s="3"/>
      <c r="F6" s="3"/>
      <c r="G6" s="41"/>
      <c r="H6" s="5"/>
      <c r="I6" s="3"/>
      <c r="J6" s="3"/>
      <c r="K6" s="3"/>
    </row>
    <row r="7" ht="12.75">
      <c r="C7" t="s">
        <v>55</v>
      </c>
    </row>
    <row r="9" spans="1:8" s="1" customFormat="1" ht="12.75">
      <c r="A9" s="1">
        <v>5</v>
      </c>
      <c r="B9" s="1" t="s">
        <v>20</v>
      </c>
      <c r="G9" s="40"/>
      <c r="H9" s="4"/>
    </row>
    <row r="10" spans="2:7" ht="12.75">
      <c r="B10" t="s">
        <v>29</v>
      </c>
      <c r="C10" s="29" t="s">
        <v>71</v>
      </c>
      <c r="G10" s="30">
        <v>272193</v>
      </c>
    </row>
    <row r="11" spans="2:7" ht="12.75">
      <c r="B11" t="s">
        <v>33</v>
      </c>
      <c r="C11" s="29" t="s">
        <v>72</v>
      </c>
      <c r="G11" s="30">
        <v>95615</v>
      </c>
    </row>
    <row r="12" spans="2:7" ht="12.75">
      <c r="B12" t="s">
        <v>34</v>
      </c>
      <c r="C12" s="29" t="s">
        <v>73</v>
      </c>
      <c r="G12" s="17">
        <v>47494</v>
      </c>
    </row>
    <row r="13" spans="2:7" ht="12.75">
      <c r="B13" t="s">
        <v>35</v>
      </c>
      <c r="C13" s="29" t="s">
        <v>74</v>
      </c>
      <c r="G13" s="30">
        <v>65868</v>
      </c>
    </row>
    <row r="14" spans="2:7" ht="12.75">
      <c r="B14" t="s">
        <v>36</v>
      </c>
      <c r="C14" s="29" t="s">
        <v>75</v>
      </c>
      <c r="G14" s="30">
        <v>51496</v>
      </c>
    </row>
    <row r="15" spans="2:7" ht="12.75">
      <c r="B15" t="s">
        <v>37</v>
      </c>
      <c r="C15" s="29" t="s">
        <v>76</v>
      </c>
      <c r="G15" s="33">
        <v>96217</v>
      </c>
    </row>
    <row r="16" spans="3:7" ht="12.75">
      <c r="C16" s="29"/>
      <c r="G16" s="33"/>
    </row>
    <row r="17" spans="3:10" ht="12.75">
      <c r="C17" s="29"/>
      <c r="E17" s="1" t="s">
        <v>45</v>
      </c>
      <c r="G17" s="33"/>
      <c r="H17" s="4">
        <f>SUM(G10:G15)</f>
        <v>628883</v>
      </c>
      <c r="J17" s="6"/>
    </row>
    <row r="18" ht="12.75">
      <c r="J18" s="2"/>
    </row>
    <row r="19" spans="1:10" ht="12.75">
      <c r="A19" s="1">
        <v>7</v>
      </c>
      <c r="B19" s="1" t="s">
        <v>25</v>
      </c>
      <c r="H19" s="4"/>
      <c r="J19" s="2"/>
    </row>
    <row r="20" spans="2:10" ht="12.75">
      <c r="B20" t="s">
        <v>47</v>
      </c>
      <c r="C20" t="s">
        <v>114</v>
      </c>
      <c r="G20" s="30">
        <f>22219+71177</f>
        <v>93396</v>
      </c>
      <c r="H20" s="4"/>
      <c r="J20" s="44"/>
    </row>
    <row r="21" spans="8:10" ht="12.75">
      <c r="H21" s="4"/>
      <c r="J21" s="2"/>
    </row>
    <row r="22" spans="5:10" ht="12.75">
      <c r="E22" s="1" t="s">
        <v>48</v>
      </c>
      <c r="H22" s="38">
        <f>+G20</f>
        <v>93396</v>
      </c>
      <c r="J22" s="2"/>
    </row>
    <row r="23" spans="5:10" ht="12.75">
      <c r="E23" s="1"/>
      <c r="H23" s="4"/>
      <c r="J23" s="2"/>
    </row>
    <row r="24" s="1" customFormat="1" ht="12.75">
      <c r="G24" s="42"/>
    </row>
    <row r="26" spans="3:8" s="3" customFormat="1" ht="18">
      <c r="C26" s="3" t="s">
        <v>32</v>
      </c>
      <c r="G26" s="41"/>
      <c r="H26" s="5"/>
    </row>
    <row r="27" spans="7:8" s="3" customFormat="1" ht="18">
      <c r="G27" s="41"/>
      <c r="H27" s="5"/>
    </row>
    <row r="28" spans="1:8" s="3" customFormat="1" ht="12.75" customHeight="1">
      <c r="A28" s="1">
        <v>1</v>
      </c>
      <c r="B28" s="1" t="s">
        <v>28</v>
      </c>
      <c r="C28" s="1"/>
      <c r="D28" s="1"/>
      <c r="E28" s="1"/>
      <c r="F28" s="1"/>
      <c r="G28" s="40"/>
      <c r="H28" s="4"/>
    </row>
    <row r="29" spans="1:8" s="3" customFormat="1" ht="12.75" customHeight="1">
      <c r="A29"/>
      <c r="B29" t="s">
        <v>29</v>
      </c>
      <c r="C29" t="s">
        <v>78</v>
      </c>
      <c r="D29"/>
      <c r="E29"/>
      <c r="F29"/>
      <c r="G29" s="30">
        <v>377743</v>
      </c>
      <c r="H29" s="6"/>
    </row>
    <row r="30" spans="1:8" s="3" customFormat="1" ht="12.75" customHeight="1">
      <c r="A30"/>
      <c r="B30" t="s">
        <v>33</v>
      </c>
      <c r="C30" t="s">
        <v>30</v>
      </c>
      <c r="D30"/>
      <c r="E30"/>
      <c r="F30"/>
      <c r="G30" s="30">
        <v>8974</v>
      </c>
      <c r="H30" s="6"/>
    </row>
    <row r="31" spans="1:8" s="3" customFormat="1" ht="12.75" customHeight="1">
      <c r="A31"/>
      <c r="B31"/>
      <c r="C31" t="s">
        <v>77</v>
      </c>
      <c r="D31"/>
      <c r="E31"/>
      <c r="F31"/>
      <c r="G31" s="30"/>
      <c r="H31" s="6"/>
    </row>
    <row r="32" spans="1:8" s="3" customFormat="1" ht="12.75" customHeight="1">
      <c r="A32"/>
      <c r="B32"/>
      <c r="C32"/>
      <c r="D32"/>
      <c r="E32"/>
      <c r="F32"/>
      <c r="G32" s="30"/>
      <c r="H32" s="6"/>
    </row>
    <row r="33" spans="1:8" s="3" customFormat="1" ht="12.75" customHeight="1">
      <c r="A33"/>
      <c r="D33" s="5"/>
      <c r="E33" s="1" t="s">
        <v>31</v>
      </c>
      <c r="F33"/>
      <c r="G33" s="30"/>
      <c r="H33" s="4">
        <f>SUM(G29:G32)</f>
        <v>386717</v>
      </c>
    </row>
    <row r="34" spans="4:8" s="3" customFormat="1" ht="12.75" customHeight="1">
      <c r="D34" s="5"/>
      <c r="G34" s="41"/>
      <c r="H34" s="5"/>
    </row>
    <row r="36" spans="1:8" s="1" customFormat="1" ht="12.75">
      <c r="A36" s="1">
        <v>2</v>
      </c>
      <c r="B36" s="1" t="s">
        <v>22</v>
      </c>
      <c r="G36" s="40"/>
      <c r="H36" s="4"/>
    </row>
    <row r="37" spans="2:7" ht="12.75">
      <c r="B37" t="s">
        <v>29</v>
      </c>
      <c r="C37" t="s">
        <v>90</v>
      </c>
      <c r="G37" s="30">
        <v>55829</v>
      </c>
    </row>
    <row r="38" spans="2:7" ht="12.75">
      <c r="B38" t="s">
        <v>33</v>
      </c>
      <c r="C38" t="s">
        <v>88</v>
      </c>
      <c r="G38" s="30">
        <v>70328</v>
      </c>
    </row>
    <row r="39" spans="2:7" ht="12.75">
      <c r="B39" t="s">
        <v>34</v>
      </c>
      <c r="C39" s="29" t="s">
        <v>87</v>
      </c>
      <c r="G39" s="30">
        <v>34900</v>
      </c>
    </row>
    <row r="40" spans="2:7" ht="12.75">
      <c r="B40" t="s">
        <v>35</v>
      </c>
      <c r="C40" t="s">
        <v>91</v>
      </c>
      <c r="G40" s="30">
        <v>0</v>
      </c>
    </row>
    <row r="41" spans="2:7" ht="12.75">
      <c r="B41" t="s">
        <v>36</v>
      </c>
      <c r="C41" t="s">
        <v>89</v>
      </c>
      <c r="G41" s="30">
        <v>21928</v>
      </c>
    </row>
    <row r="43" spans="5:8" s="1" customFormat="1" ht="12.75">
      <c r="E43" s="1" t="s">
        <v>41</v>
      </c>
      <c r="G43" s="40"/>
      <c r="H43" s="4">
        <f>SUM(G37:G41)</f>
        <v>182985</v>
      </c>
    </row>
    <row r="46" spans="1:8" s="1" customFormat="1" ht="12.75">
      <c r="A46" s="1">
        <v>3</v>
      </c>
      <c r="B46" s="1" t="s">
        <v>42</v>
      </c>
      <c r="G46" s="40"/>
      <c r="H46" s="4"/>
    </row>
    <row r="47" spans="2:7" ht="12.75">
      <c r="B47" t="s">
        <v>29</v>
      </c>
      <c r="C47" s="29" t="s">
        <v>98</v>
      </c>
      <c r="G47" s="35">
        <v>9172</v>
      </c>
    </row>
    <row r="48" spans="2:7" ht="12.75">
      <c r="B48" t="s">
        <v>33</v>
      </c>
      <c r="C48" s="29" t="s">
        <v>99</v>
      </c>
      <c r="G48" s="35">
        <v>10721</v>
      </c>
    </row>
    <row r="49" spans="2:7" ht="12.75">
      <c r="B49" t="s">
        <v>34</v>
      </c>
      <c r="C49" s="29" t="s">
        <v>100</v>
      </c>
      <c r="G49" s="35">
        <v>35446</v>
      </c>
    </row>
    <row r="50" spans="2:9" ht="12.75">
      <c r="B50" t="s">
        <v>35</v>
      </c>
      <c r="C50" s="29" t="s">
        <v>101</v>
      </c>
      <c r="G50" s="35">
        <v>42467</v>
      </c>
      <c r="I50" s="29"/>
    </row>
    <row r="51" spans="2:9" ht="12.75">
      <c r="B51" t="s">
        <v>36</v>
      </c>
      <c r="C51" s="29" t="s">
        <v>102</v>
      </c>
      <c r="G51" s="35">
        <v>169090</v>
      </c>
      <c r="I51" s="29"/>
    </row>
    <row r="52" spans="2:7" ht="12.75">
      <c r="B52" t="s">
        <v>37</v>
      </c>
      <c r="C52" s="29" t="s">
        <v>103</v>
      </c>
      <c r="G52" s="35">
        <v>27791</v>
      </c>
    </row>
    <row r="53" spans="2:7" ht="12.75">
      <c r="B53" t="s">
        <v>38</v>
      </c>
      <c r="C53" s="29" t="s">
        <v>104</v>
      </c>
      <c r="G53" s="35">
        <v>57638</v>
      </c>
    </row>
    <row r="54" spans="2:7" ht="12.75">
      <c r="B54" t="s">
        <v>39</v>
      </c>
      <c r="C54" s="29" t="s">
        <v>105</v>
      </c>
      <c r="G54" s="35">
        <v>101195</v>
      </c>
    </row>
    <row r="55" spans="2:7" ht="12.75">
      <c r="B55" t="s">
        <v>61</v>
      </c>
      <c r="C55" s="29" t="s">
        <v>106</v>
      </c>
      <c r="G55" s="35">
        <v>0</v>
      </c>
    </row>
    <row r="56" spans="2:7" ht="12.75">
      <c r="B56" t="s">
        <v>40</v>
      </c>
      <c r="C56" s="29" t="s">
        <v>107</v>
      </c>
      <c r="G56" s="35">
        <v>71983</v>
      </c>
    </row>
    <row r="57" spans="2:7" ht="12.75">
      <c r="B57" t="s">
        <v>62</v>
      </c>
      <c r="C57" s="29" t="s">
        <v>109</v>
      </c>
      <c r="G57" s="35">
        <v>19393</v>
      </c>
    </row>
    <row r="58" spans="2:7" ht="12.75">
      <c r="B58" t="s">
        <v>108</v>
      </c>
      <c r="C58" s="29" t="s">
        <v>112</v>
      </c>
      <c r="G58" s="35">
        <v>0</v>
      </c>
    </row>
    <row r="59" spans="2:7" ht="12.75">
      <c r="B59" t="s">
        <v>110</v>
      </c>
      <c r="C59" s="29" t="s">
        <v>113</v>
      </c>
      <c r="G59" s="35">
        <v>18655</v>
      </c>
    </row>
    <row r="60" spans="2:7" ht="12.75">
      <c r="B60" t="s">
        <v>111</v>
      </c>
      <c r="C60" s="26" t="s">
        <v>122</v>
      </c>
      <c r="G60" s="35">
        <v>6385</v>
      </c>
    </row>
    <row r="62" spans="5:10" s="1" customFormat="1" ht="12.75">
      <c r="E62" s="1" t="s">
        <v>43</v>
      </c>
      <c r="G62" s="40"/>
      <c r="H62" s="4">
        <f>SUM(G47:G60)</f>
        <v>569936</v>
      </c>
      <c r="J62" s="7"/>
    </row>
    <row r="63" ht="12.75">
      <c r="C63" s="29"/>
    </row>
    <row r="65" spans="1:8" s="1" customFormat="1" ht="12.75">
      <c r="A65" s="1">
        <v>4</v>
      </c>
      <c r="B65" s="1" t="s">
        <v>19</v>
      </c>
      <c r="G65" s="40"/>
      <c r="H65" s="4"/>
    </row>
    <row r="66" spans="2:7" ht="12.75">
      <c r="B66" t="s">
        <v>29</v>
      </c>
      <c r="C66" t="s">
        <v>92</v>
      </c>
      <c r="G66" s="35">
        <v>0</v>
      </c>
    </row>
    <row r="67" spans="2:7" ht="12.75">
      <c r="B67" t="s">
        <v>33</v>
      </c>
      <c r="C67" s="29" t="s">
        <v>93</v>
      </c>
      <c r="G67" s="35">
        <v>14160</v>
      </c>
    </row>
    <row r="68" spans="2:7" ht="12.75">
      <c r="B68" t="s">
        <v>34</v>
      </c>
      <c r="C68" t="s">
        <v>94</v>
      </c>
      <c r="G68" s="35">
        <v>190761</v>
      </c>
    </row>
    <row r="69" spans="2:7" ht="12.75">
      <c r="B69" t="s">
        <v>35</v>
      </c>
      <c r="C69" t="s">
        <v>95</v>
      </c>
      <c r="G69" s="35">
        <v>150512</v>
      </c>
    </row>
    <row r="70" spans="2:7" ht="12.75">
      <c r="B70" t="s">
        <v>36</v>
      </c>
      <c r="C70" s="29" t="s">
        <v>96</v>
      </c>
      <c r="G70" s="35">
        <v>120486</v>
      </c>
    </row>
    <row r="71" spans="2:7" ht="12.75">
      <c r="B71" t="s">
        <v>37</v>
      </c>
      <c r="C71" s="29" t="s">
        <v>97</v>
      </c>
      <c r="G71" s="35">
        <v>110616</v>
      </c>
    </row>
    <row r="72" ht="12.75">
      <c r="C72" s="29"/>
    </row>
    <row r="73" spans="5:8" s="1" customFormat="1" ht="12.75">
      <c r="E73" s="1" t="s">
        <v>44</v>
      </c>
      <c r="G73" s="40"/>
      <c r="H73" s="4">
        <f>SUM(G66:G71)</f>
        <v>586535</v>
      </c>
    </row>
    <row r="76" spans="1:8" s="1" customFormat="1" ht="12.75">
      <c r="A76" s="1">
        <v>5</v>
      </c>
      <c r="B76" s="1" t="s">
        <v>56</v>
      </c>
      <c r="G76" s="40"/>
      <c r="H76" s="4"/>
    </row>
    <row r="77" spans="2:7" ht="12.75">
      <c r="B77" t="s">
        <v>29</v>
      </c>
      <c r="C77" s="29" t="s">
        <v>117</v>
      </c>
      <c r="G77" s="30">
        <v>275000</v>
      </c>
    </row>
    <row r="78" spans="2:5" ht="12.75">
      <c r="B78" s="8"/>
      <c r="C78" s="26"/>
      <c r="D78" s="8"/>
      <c r="E78" s="37"/>
    </row>
    <row r="79" ht="12.75">
      <c r="C79" s="29"/>
    </row>
    <row r="80" spans="3:8" s="1" customFormat="1" ht="12.75">
      <c r="C80"/>
      <c r="E80" s="1" t="s">
        <v>45</v>
      </c>
      <c r="G80" s="40"/>
      <c r="H80" s="4">
        <f>SUM(G77:G78)</f>
        <v>275000</v>
      </c>
    </row>
    <row r="83" spans="1:8" s="1" customFormat="1" ht="12.75">
      <c r="A83" s="1">
        <v>6</v>
      </c>
      <c r="B83" s="1" t="s">
        <v>21</v>
      </c>
      <c r="C83"/>
      <c r="G83" s="40"/>
      <c r="H83" s="4"/>
    </row>
    <row r="84" spans="2:7" ht="12.75">
      <c r="B84" t="s">
        <v>29</v>
      </c>
      <c r="C84" s="29" t="s">
        <v>79</v>
      </c>
      <c r="D84" s="29"/>
      <c r="E84" s="29"/>
      <c r="F84" s="29"/>
      <c r="G84" s="35">
        <v>451370</v>
      </c>
    </row>
    <row r="85" spans="2:7" ht="12.75">
      <c r="B85" t="s">
        <v>33</v>
      </c>
      <c r="C85" s="29" t="s">
        <v>80</v>
      </c>
      <c r="D85" s="29"/>
      <c r="E85" s="29"/>
      <c r="F85" s="29"/>
      <c r="G85" s="35">
        <v>61639</v>
      </c>
    </row>
    <row r="86" spans="2:7" ht="12.75">
      <c r="B86" t="s">
        <v>34</v>
      </c>
      <c r="C86" s="29" t="s">
        <v>81</v>
      </c>
      <c r="D86" s="29"/>
      <c r="E86" s="29"/>
      <c r="F86" s="29"/>
      <c r="G86" s="35">
        <v>35656</v>
      </c>
    </row>
    <row r="87" spans="2:7" ht="12.75">
      <c r="B87" t="s">
        <v>35</v>
      </c>
      <c r="C87" s="29" t="s">
        <v>82</v>
      </c>
      <c r="D87" s="29"/>
      <c r="E87" s="29"/>
      <c r="F87" s="29"/>
      <c r="G87" s="35">
        <v>0</v>
      </c>
    </row>
    <row r="88" spans="2:7" ht="12.75">
      <c r="B88" t="s">
        <v>36</v>
      </c>
      <c r="C88" s="29" t="s">
        <v>83</v>
      </c>
      <c r="D88" s="31"/>
      <c r="E88" s="31"/>
      <c r="F88" s="31"/>
      <c r="G88" s="36">
        <v>80002</v>
      </c>
    </row>
    <row r="89" spans="2:7" ht="12.75">
      <c r="B89" t="s">
        <v>37</v>
      </c>
      <c r="C89" s="29" t="s">
        <v>84</v>
      </c>
      <c r="D89" s="29"/>
      <c r="E89" s="29"/>
      <c r="F89" s="29"/>
      <c r="G89" s="35">
        <v>104722</v>
      </c>
    </row>
    <row r="90" spans="2:7" ht="12.75">
      <c r="B90" t="s">
        <v>38</v>
      </c>
      <c r="C90" s="29" t="s">
        <v>85</v>
      </c>
      <c r="D90" s="29"/>
      <c r="E90" s="29"/>
      <c r="F90" s="29"/>
      <c r="G90" s="35">
        <v>138643</v>
      </c>
    </row>
    <row r="91" spans="2:7" ht="12.75">
      <c r="B91" t="s">
        <v>39</v>
      </c>
      <c r="C91" s="29" t="s">
        <v>86</v>
      </c>
      <c r="D91" s="29"/>
      <c r="E91" s="29"/>
      <c r="F91" s="29"/>
      <c r="G91" s="35">
        <v>38091</v>
      </c>
    </row>
    <row r="93" spans="3:8" s="1" customFormat="1" ht="12.75">
      <c r="C93"/>
      <c r="E93" s="1" t="s">
        <v>46</v>
      </c>
      <c r="G93" s="40"/>
      <c r="H93" s="4">
        <f>SUM(G84:G91)</f>
        <v>910123</v>
      </c>
    </row>
    <row r="94" ht="12.75">
      <c r="C94" s="1"/>
    </row>
    <row r="96" spans="1:8" s="1" customFormat="1" ht="12.75">
      <c r="A96" s="1">
        <v>7</v>
      </c>
      <c r="B96" s="1" t="s">
        <v>25</v>
      </c>
      <c r="C96"/>
      <c r="G96" s="40"/>
      <c r="H96" s="4"/>
    </row>
    <row r="97" spans="2:7" ht="12.75">
      <c r="B97" t="s">
        <v>47</v>
      </c>
      <c r="C97" t="s">
        <v>114</v>
      </c>
      <c r="G97" s="30">
        <f>90139+380699+129611</f>
        <v>600449</v>
      </c>
    </row>
    <row r="99" spans="3:8" s="1" customFormat="1" ht="12.75">
      <c r="C99" s="28"/>
      <c r="E99" s="1" t="s">
        <v>48</v>
      </c>
      <c r="G99" s="40"/>
      <c r="H99" s="38">
        <f>+G97</f>
        <v>600449</v>
      </c>
    </row>
    <row r="100" spans="3:8" s="1" customFormat="1" ht="12.75">
      <c r="C100" s="28"/>
      <c r="G100" s="40"/>
      <c r="H100" s="38"/>
    </row>
    <row r="101" ht="12.75">
      <c r="C101" s="1"/>
    </row>
    <row r="103" spans="1:10" s="1" customFormat="1" ht="12.75">
      <c r="A103" s="1" t="s">
        <v>49</v>
      </c>
      <c r="C103"/>
      <c r="G103" s="40"/>
      <c r="H103" s="4">
        <f>SUM(H17:H99)</f>
        <v>4234024</v>
      </c>
      <c r="J103" s="7"/>
    </row>
    <row r="104" spans="3:10" ht="12.75">
      <c r="C104" s="1"/>
      <c r="J104" s="2"/>
    </row>
    <row r="105" spans="3:5" ht="12.75">
      <c r="C105" s="2"/>
      <c r="D105" s="8"/>
      <c r="E105" s="1"/>
    </row>
  </sheetData>
  <sheetProtection/>
  <printOptions/>
  <pageMargins left="0.75" right="0.75" top="1" bottom="1" header="0.5" footer="0.5"/>
  <pageSetup fitToHeight="1" fitToWidth="1"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Tennessee Board of Regents</dc:creator>
  <cp:keywords/>
  <dc:description/>
  <cp:lastModifiedBy>Maria Knox</cp:lastModifiedBy>
  <cp:lastPrinted>2012-09-04T15:47:27Z</cp:lastPrinted>
  <dcterms:created xsi:type="dcterms:W3CDTF">2000-12-13T17:56:22Z</dcterms:created>
  <dcterms:modified xsi:type="dcterms:W3CDTF">2012-09-07T14:27:56Z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-139568678</vt:i4>
  </property>
  <property fmtid="{D5CDD505-2E9C-101B-9397-08002B2CF9AE}" pid="3" name="_EmailSubject">
    <vt:lpwstr>Technology Access Fee Spending Plans</vt:lpwstr>
  </property>
  <property fmtid="{D5CDD505-2E9C-101B-9397-08002B2CF9AE}" pid="4" name="_AuthorEmail">
    <vt:lpwstr>rstewart@tbr.state.tn.us</vt:lpwstr>
  </property>
  <property fmtid="{D5CDD505-2E9C-101B-9397-08002B2CF9AE}" pid="5" name="_AuthorEmailDisplayName">
    <vt:lpwstr>Renee' Stewart</vt:lpwstr>
  </property>
  <property fmtid="{D5CDD505-2E9C-101B-9397-08002B2CF9AE}" pid="6" name="_ReviewingToolsShownOnce">
    <vt:lpwstr/>
  </property>
</Properties>
</file>