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ummary" sheetId="1" r:id="rId1"/>
    <sheet name="Pool 1" sheetId="2" r:id="rId2"/>
    <sheet name="Pool 2" sheetId="3" r:id="rId3"/>
  </sheets>
  <definedNames/>
  <calcPr fullCalcOnLoad="1"/>
</workbook>
</file>

<file path=xl/sharedStrings.xml><?xml version="1.0" encoding="utf-8"?>
<sst xmlns="http://schemas.openxmlformats.org/spreadsheetml/2006/main" count="264" uniqueCount="181">
  <si>
    <t>TECHNOLOGY ACCESS FEE</t>
  </si>
  <si>
    <t xml:space="preserve"> SPENDING PLAN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</si>
  <si>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</si>
  <si>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</si>
  <si>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</si>
  <si>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</si>
  <si>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</si>
  <si>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</si>
  <si>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</si>
  <si>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</si>
  <si>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</si>
  <si>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</si>
  <si>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 xml:space="preserve"> </t>
  </si>
  <si>
    <t>F.  Discipline Specific Technology</t>
  </si>
  <si>
    <t>G.  LIbrary Resources</t>
  </si>
  <si>
    <t xml:space="preserve">Description of Projects (see Table 1 for specific listings) </t>
  </si>
  <si>
    <t>Description of Projects (see Table 2 for specific listings)</t>
  </si>
  <si>
    <t>Total part 1</t>
  </si>
  <si>
    <t>Total part 2</t>
  </si>
  <si>
    <t>TABLE 1</t>
  </si>
  <si>
    <t>Original Fee of $15 Per Student (Pool 1)</t>
  </si>
  <si>
    <t>A.</t>
  </si>
  <si>
    <t>COMPUTER LAB UPGRADES</t>
  </si>
  <si>
    <t>Total category A</t>
  </si>
  <si>
    <t>B.</t>
  </si>
  <si>
    <t>Total category B</t>
  </si>
  <si>
    <t>C.</t>
  </si>
  <si>
    <t>Total category C</t>
  </si>
  <si>
    <t>D.</t>
  </si>
  <si>
    <t>Total category D</t>
  </si>
  <si>
    <t>E.</t>
  </si>
  <si>
    <t>Total category E</t>
  </si>
  <si>
    <t>F.</t>
  </si>
  <si>
    <t>Total of category F</t>
  </si>
  <si>
    <t>G.</t>
  </si>
  <si>
    <t>Total of category G</t>
  </si>
  <si>
    <t>TOTAL ALL CATEGORIES</t>
  </si>
  <si>
    <t>TABLE 2</t>
  </si>
  <si>
    <t xml:space="preserve">                      Middle Tennessee State University</t>
  </si>
  <si>
    <t>NEW COMPUTER LABS</t>
  </si>
  <si>
    <t>NEW COMPUTER EQUIPMENT OR SOFTWARE</t>
  </si>
  <si>
    <t>MULTIMEDIA/MASTER CLASSROOMS</t>
  </si>
  <si>
    <t>SUPPORT FOR LABS AND MASTER CLASSROOMS</t>
  </si>
  <si>
    <t>DISCIPLINE SPECIFIC EQUIPMENT</t>
  </si>
  <si>
    <t>LIBRARY RESOURCES</t>
  </si>
  <si>
    <t>**</t>
  </si>
  <si>
    <t>If additional funds or project savings become available.</t>
  </si>
  <si>
    <t>B.  New Computer Labs</t>
  </si>
  <si>
    <t>C.  New Computer Equipment or Software</t>
  </si>
  <si>
    <t>D.  Multimedia/Master Classrooms</t>
  </si>
  <si>
    <t>G.  Electronic access to various discipline specific</t>
  </si>
  <si>
    <t>NEW COMPUTER EQUIPMENT AND SOFTWARE</t>
  </si>
  <si>
    <t>None</t>
  </si>
  <si>
    <t>H.</t>
  </si>
  <si>
    <t>Total of category H</t>
  </si>
  <si>
    <t>UNIVERSITY NETWORK AND TECHNOLOGY INFRASTRUCTURE</t>
  </si>
  <si>
    <t xml:space="preserve">Projects to be funded from savings </t>
  </si>
  <si>
    <t>H.  University Network and Infrastructure</t>
  </si>
  <si>
    <t>B.  None</t>
  </si>
  <si>
    <t>H.  University Networking and Technology Infrastructure</t>
  </si>
  <si>
    <t>Fee of $85 Per Student (Pool 2)</t>
  </si>
  <si>
    <t>I.</t>
  </si>
  <si>
    <t>UNIVERSITY NETWORKING AND TECHNOLOGY INFRASTRUCTURE</t>
  </si>
  <si>
    <t>Annual proposed funds for repair and replacement</t>
  </si>
  <si>
    <t>Total of category I</t>
  </si>
  <si>
    <t>**Recommended projects if funds are available</t>
  </si>
  <si>
    <t>I.    Repair/Replacement of TAF equipment</t>
  </si>
  <si>
    <t>REPAIR/REPLACEMENT OF TAF EQUIPMENT</t>
  </si>
  <si>
    <t>Description of Technology Access Fee Proposals &amp; Costs - Fall 2000</t>
  </si>
  <si>
    <t>2000-2001</t>
  </si>
  <si>
    <t>2000-2001 Total Technology Access Fee</t>
  </si>
  <si>
    <t>Nursing Computer Assisted Instruction Software</t>
  </si>
  <si>
    <t>Chemistry laptop, portable projector, software for student research</t>
  </si>
  <si>
    <t>Thin-Client computer system for the Library</t>
  </si>
  <si>
    <t>Library databases</t>
  </si>
  <si>
    <t xml:space="preserve">Oral history equipment - recorders, transcribers, duplicators for Gore Center </t>
  </si>
  <si>
    <t>Memory and hardware upgrades for Art Lab</t>
  </si>
  <si>
    <t>Digital receiver and hardware for Foreign Languages Lab</t>
  </si>
  <si>
    <t>Scanner and converter for the University Writing Center</t>
  </si>
  <si>
    <t>History computer lab software and supplies</t>
  </si>
  <si>
    <t>Software for the Mass Communications Placement Lab</t>
  </si>
  <si>
    <t>Recording Industry Master Classroom</t>
  </si>
  <si>
    <t>Classroom projector for Criminal Justice</t>
  </si>
  <si>
    <t xml:space="preserve">Memory and software upgrades, hardware and supplies for HPERS lab  </t>
  </si>
  <si>
    <t>Computer and software upgrades for Elementary Education classroom</t>
  </si>
  <si>
    <t>Laptop, supplies, computers, and maintenance for Human Sciences</t>
  </si>
  <si>
    <t>Hardware and software upgrades plus supplies for Instructional Technology Support</t>
  </si>
  <si>
    <t>Discipline specific equipment for Basic and Applied Sciences</t>
  </si>
  <si>
    <t>Repair and replacement for Business labs and demonstration classrooms</t>
  </si>
  <si>
    <t>Hardware and software upgrades for Psychology</t>
  </si>
  <si>
    <t>Portable master classroom equipment for off-campus classrooms</t>
  </si>
  <si>
    <t>University bandwidth</t>
  </si>
  <si>
    <t>Academic Universie database (Lexis-Nexis)</t>
  </si>
  <si>
    <t>Software and computer upgrades for Recording Industry Lab</t>
  </si>
  <si>
    <t>Computer Based Learning equipment for Chemistry classroom</t>
  </si>
  <si>
    <t>Computer and printer upgrades for Journalism writing lab</t>
  </si>
  <si>
    <t>Computer Science Lab supplies</t>
  </si>
  <si>
    <t>Speech CSL clinical computers, printers, and hardware</t>
  </si>
  <si>
    <t>Art software upgrades</t>
  </si>
  <si>
    <t>Geography/Geology software upgrades</t>
  </si>
  <si>
    <t>Computer upgrades and supplies for Math Learning Center</t>
  </si>
  <si>
    <t>Digital photographic equipment and printer for Radio-TV</t>
  </si>
  <si>
    <t>Compression test machine for concrete management - ETIS</t>
  </si>
  <si>
    <t>Replacement computers, software, and printers for Physics computational lab</t>
  </si>
  <si>
    <t>Computer upgrades and digital camera for Speech and Theatre</t>
  </si>
  <si>
    <t>Optical Microscopy Testing Equipment for Chemistry</t>
  </si>
  <si>
    <t>Laptop, video cam, manikin, and software for Nursing</t>
  </si>
  <si>
    <t>10 Beowulf computers for Computer Science</t>
  </si>
  <si>
    <t>Navigation and radar system for Aerospace</t>
  </si>
  <si>
    <t>Visual presenters for Math classrooms</t>
  </si>
  <si>
    <t>Transcribing/recording equipment for Business Management</t>
  </si>
  <si>
    <t>Speech and Theatre dimmer lighting system</t>
  </si>
  <si>
    <t>Recording Industry analog tape recorder</t>
  </si>
  <si>
    <t>New film projection system for Student Film Committee</t>
  </si>
  <si>
    <t>Networking upgrade for Instructional Technology Support Center</t>
  </si>
  <si>
    <t>Internet/network firewall</t>
  </si>
  <si>
    <t>Biology master classroom with lab equipment</t>
  </si>
  <si>
    <t>LCD projector and visual presenter upgrades for Business</t>
  </si>
  <si>
    <t>Master classroom for Human Sciences CAD/CAM lab</t>
  </si>
  <si>
    <t>Conversion of Art classrooms/lab to master classrooms/labs</t>
  </si>
  <si>
    <t xml:space="preserve">Convert two Journalism classrooms to master classrooms </t>
  </si>
  <si>
    <t>Master classroom for Developmental Studies</t>
  </si>
  <si>
    <t>Education Leadership master classroom</t>
  </si>
  <si>
    <t>Human Sciences master classroom</t>
  </si>
  <si>
    <t>Speech and Theatre master classroom</t>
  </si>
  <si>
    <t>Art master classroom and lab</t>
  </si>
  <si>
    <t>PCATD Simulation Lab for Aerospace</t>
  </si>
  <si>
    <t>CATI lab for Marketing and Journalism</t>
  </si>
  <si>
    <t>Digital Communication Lab for RATV</t>
  </si>
  <si>
    <t>Computer upgrades for Business lab</t>
  </si>
  <si>
    <t>Computer upgrades for Instructional Technology Support</t>
  </si>
  <si>
    <t>Lan lab upgrades and equipment for Engineering Technology</t>
  </si>
  <si>
    <t>Speech and Theatre software upgrades</t>
  </si>
  <si>
    <t>MIDI lab upgrades for Recording Industry</t>
  </si>
  <si>
    <t>Disabled Students equipment upgrades</t>
  </si>
  <si>
    <t>GA help for Computer Science lab</t>
  </si>
  <si>
    <t>Student help for Math lab</t>
  </si>
  <si>
    <t>Student help for Instructional Technology</t>
  </si>
  <si>
    <t>Student help for Business lab</t>
  </si>
  <si>
    <t>GA help for Business Lab</t>
  </si>
  <si>
    <t>University Writing Center student help</t>
  </si>
  <si>
    <t>Student help for Journalism</t>
  </si>
  <si>
    <t xml:space="preserve">Online databases for Library </t>
  </si>
  <si>
    <t>Software upgrades for the Aerospace Air Traffic Control Simulators</t>
  </si>
  <si>
    <t>Voice Recognition Software for Business Management</t>
  </si>
  <si>
    <t>HPERS Frontpage and Endnotes software</t>
  </si>
  <si>
    <t>Gore Center InMagic Textworks</t>
  </si>
  <si>
    <t>Startracker upgrade for Recording Industry</t>
  </si>
  <si>
    <t>Sociology software upgrades, supplies, and hardware</t>
  </si>
  <si>
    <t>Sociology student help</t>
  </si>
  <si>
    <t xml:space="preserve">E.  Support student help for Labs </t>
  </si>
  <si>
    <t>A.  Computer lab software, hardware, and equipment</t>
  </si>
  <si>
    <t>for department and college labs</t>
  </si>
  <si>
    <t>B.  Creation of new computer labs for Aerospace, RATV,</t>
  </si>
  <si>
    <t>Marketing and Journalism</t>
  </si>
  <si>
    <t>Chemistry, Library, and Speech</t>
  </si>
  <si>
    <t xml:space="preserve">C.  New computer equipment and software for Business, </t>
  </si>
  <si>
    <t>HPERS, and the Gore Center</t>
  </si>
  <si>
    <t>C.  New computer equipment and software for Nursing,</t>
  </si>
  <si>
    <t xml:space="preserve">D.  Master classroom and equipment for off campus, </t>
  </si>
  <si>
    <t>Recording Industry, Criminal Justice, and Elementary Education</t>
  </si>
  <si>
    <t xml:space="preserve">D.  Master classrooms/labs and equipment for Math, </t>
  </si>
  <si>
    <t>Biology, Human Sciences, Art, Journalism, Developmental</t>
  </si>
  <si>
    <t>Studies, Speech and Theatre, and Education Leadership.</t>
  </si>
  <si>
    <t>E.  Student and GA help for Instructional Technology Support,</t>
  </si>
  <si>
    <t>Math, Computer Science, Business, University Writing</t>
  </si>
  <si>
    <t>Center, and Journalism labs.</t>
  </si>
  <si>
    <t>E.  Computer lab student help for Computer Science and</t>
  </si>
  <si>
    <t>Sociology</t>
  </si>
  <si>
    <t>F.  Discipline specific equipment for Gore Center, College of</t>
  </si>
  <si>
    <t>Basic and Applied Sciences, Radio/TV, ETIS, and</t>
  </si>
  <si>
    <t>Human Sciences</t>
  </si>
  <si>
    <t>F.  Discipline specific equipment for Chemistry, Business</t>
  </si>
  <si>
    <t>Management, Speech and Theatre, Recording Industry,</t>
  </si>
  <si>
    <t>Student Film Committee, Astronomy, Nursing, Computer</t>
  </si>
  <si>
    <t>Science, and Aerospace</t>
  </si>
  <si>
    <t>Astronomy Observatory Enhancement</t>
  </si>
  <si>
    <t>G. Library databases</t>
  </si>
  <si>
    <t>Computerized sewing workstations for Human Sciences CAD lab</t>
  </si>
  <si>
    <t>Student help for Disabled Students</t>
  </si>
  <si>
    <t>AS OF AUGUST 1, 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</si>
</sst>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6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17" applyNumberFormat="1" applyAlignment="1">
      <alignment/>
    </xf>
    <xf numFmtId="0" fontId="6" fillId="0" borderId="0" xfId="0" applyFont="1" applyAlignment="1">
      <alignment horizontal="left"/>
    </xf>
    <xf numFmtId="173" fontId="6" fillId="0" borderId="0" xfId="15" applyNumberFormat="1" applyFont="1" applyAlignment="1">
      <alignment horizontal="left"/>
    </xf>
    <xf numFmtId="171" fontId="6" fillId="0" borderId="0" xfId="17" applyNumberFormat="1" applyFont="1" applyAlignment="1">
      <alignment horizontal="left"/>
    </xf>
    <xf numFmtId="173" fontId="6" fillId="0" borderId="0" xfId="15" applyNumberFormat="1" applyFont="1" applyAlignment="1">
      <alignment horizontal="centerContinuous"/>
    </xf>
    <xf numFmtId="173" fontId="9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41.28125" style="0" customWidth="1"/>
    <col min="3" max="3" width="10.8515625" style="0" customWidth="1"/>
    <col min="4" max="4" width="6.8515625" style="0" customWidth="1"/>
    <col min="5" max="5" width="12.421875" style="0" customWidth="1"/>
    <col min="6" max="6" width="38.8515625" style="0" customWidth="1"/>
    <col min="7" max="7" width="14.28125" style="0" customWidth="1"/>
    <col min="8" max="8" width="7.421875" style="4" customWidth="1"/>
    <col min="9" max="9" width="15.57421875" style="0" customWidth="1"/>
    <col min="10" max="10" width="38.00390625" style="0" customWidth="1"/>
    <col min="11" max="11" width="12.8515625" style="0" customWidth="1"/>
  </cols>
  <sheetData>
    <row r="1" spans="1:11" ht="14.25">
      <c r="A1" s="11"/>
      <c r="B1" s="10"/>
      <c r="C1" s="10"/>
      <c r="D1" s="10" t="s">
        <v>12</v>
      </c>
      <c r="E1" s="25" t="s">
        <v>38</v>
      </c>
      <c r="G1" s="10"/>
      <c r="H1" s="11"/>
      <c r="I1" s="10"/>
      <c r="J1" s="10"/>
      <c r="K1" s="10"/>
    </row>
    <row r="3" spans="1:11" ht="12.75">
      <c r="A3" s="11"/>
      <c r="B3" s="10"/>
      <c r="C3" s="27"/>
      <c r="E3" s="26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7"/>
      <c r="E4" s="26"/>
      <c r="F4" s="2" t="s">
        <v>69</v>
      </c>
      <c r="G4" s="10"/>
      <c r="H4" s="11"/>
      <c r="I4" s="10"/>
      <c r="J4" s="10"/>
      <c r="K4" s="10"/>
    </row>
    <row r="5" spans="1:11" ht="12.75">
      <c r="A5" s="11"/>
      <c r="B5" s="10"/>
      <c r="C5" s="27"/>
      <c r="E5" s="26"/>
      <c r="F5" s="2" t="s">
        <v>1</v>
      </c>
      <c r="G5" s="10"/>
      <c r="H5" s="11"/>
      <c r="I5" s="10"/>
      <c r="J5" s="10"/>
      <c r="K5" s="10"/>
    </row>
    <row r="6" spans="1:11" ht="12.75">
      <c r="A6" s="11"/>
      <c r="B6" s="10"/>
      <c r="C6" s="27"/>
      <c r="E6" s="26"/>
      <c r="F6" s="2" t="s">
        <v>180</v>
      </c>
      <c r="G6" s="10"/>
      <c r="H6" s="11"/>
      <c r="I6" s="10"/>
      <c r="J6" s="10"/>
      <c r="K6" s="10"/>
    </row>
    <row r="9" spans="1:11" s="1" customFormat="1" ht="12.75">
      <c r="A9" s="8" t="s">
        <v>2</v>
      </c>
      <c r="B9" s="9"/>
      <c r="C9" s="9"/>
      <c r="D9"/>
      <c r="E9" s="9" t="s">
        <v>3</v>
      </c>
      <c r="F9" s="9"/>
      <c r="G9" s="9"/>
      <c r="H9" s="12"/>
      <c r="I9" s="9" t="s">
        <v>70</v>
      </c>
      <c r="J9" s="9"/>
      <c r="K9" s="9"/>
    </row>
    <row r="10" spans="1:11" s="1" customFormat="1" ht="12.75">
      <c r="A10" s="8"/>
      <c r="B10" s="2" t="s">
        <v>4</v>
      </c>
      <c r="C10" s="9"/>
      <c r="D10" s="9"/>
      <c r="E10" s="9"/>
      <c r="F10" s="2" t="s">
        <v>5</v>
      </c>
      <c r="G10" s="9"/>
      <c r="H10" s="12"/>
      <c r="I10" s="9"/>
      <c r="J10" s="2" t="s">
        <v>6</v>
      </c>
      <c r="K10" s="9"/>
    </row>
    <row r="12" spans="2:10" ht="12.75">
      <c r="B12" s="3" t="s">
        <v>7</v>
      </c>
      <c r="D12" s="4"/>
      <c r="E12" s="4"/>
      <c r="F12" s="3" t="s">
        <v>7</v>
      </c>
      <c r="I12" s="4"/>
      <c r="J12" s="3" t="s">
        <v>7</v>
      </c>
    </row>
    <row r="13" spans="1:11" s="21" customFormat="1" ht="15">
      <c r="A13" s="20" t="s">
        <v>8</v>
      </c>
      <c r="B13" s="21" t="s">
        <v>9</v>
      </c>
      <c r="C13" s="21" t="s">
        <v>10</v>
      </c>
      <c r="D13"/>
      <c r="E13" s="20" t="s">
        <v>8</v>
      </c>
      <c r="F13" s="21" t="s">
        <v>9</v>
      </c>
      <c r="G13" s="21" t="s">
        <v>10</v>
      </c>
      <c r="H13" s="20"/>
      <c r="I13" s="20" t="s">
        <v>8</v>
      </c>
      <c r="J13" s="21" t="s">
        <v>9</v>
      </c>
      <c r="K13" s="21" t="s">
        <v>10</v>
      </c>
    </row>
    <row r="14" spans="1:11" ht="12.75">
      <c r="A14" s="4">
        <f>4006000*0.15</f>
        <v>600900</v>
      </c>
      <c r="B14" t="s">
        <v>11</v>
      </c>
      <c r="C14" s="4">
        <f>+'Pool 1'!L31</f>
        <v>288539.29000000004</v>
      </c>
      <c r="E14" s="7">
        <f>4006000*0.85</f>
        <v>3405100</v>
      </c>
      <c r="F14" t="s">
        <v>11</v>
      </c>
      <c r="G14" s="4">
        <f>+'Pool 2'!H18</f>
        <v>478442</v>
      </c>
      <c r="H14" s="37"/>
      <c r="I14" s="4">
        <f>+A14+E14</f>
        <v>4006000</v>
      </c>
      <c r="J14" t="s">
        <v>11</v>
      </c>
      <c r="K14" s="4">
        <f aca="true" t="shared" si="0" ref="K14:K19">+C14+G14</f>
        <v>766981.29</v>
      </c>
    </row>
    <row r="15" spans="2:11" ht="12.75">
      <c r="B15" t="s">
        <v>47</v>
      </c>
      <c r="C15" s="4">
        <f>+'Pool 1'!L40</f>
        <v>0</v>
      </c>
      <c r="E15" s="4"/>
      <c r="F15" t="s">
        <v>47</v>
      </c>
      <c r="G15" s="4">
        <f>+'Pool 2'!H28</f>
        <v>310242</v>
      </c>
      <c r="H15" s="37"/>
      <c r="I15" s="4"/>
      <c r="J15" t="s">
        <v>47</v>
      </c>
      <c r="K15" s="4">
        <f t="shared" si="0"/>
        <v>310242</v>
      </c>
    </row>
    <row r="16" spans="2:11" ht="12.75">
      <c r="B16" t="s">
        <v>48</v>
      </c>
      <c r="C16" s="4">
        <f>+'Pool 1'!L53</f>
        <v>134861.9</v>
      </c>
      <c r="E16" s="4"/>
      <c r="F16" t="s">
        <v>48</v>
      </c>
      <c r="G16" s="4">
        <f>+'Pool 2'!H37</f>
        <v>11241</v>
      </c>
      <c r="H16" s="37"/>
      <c r="I16" s="4"/>
      <c r="J16" t="s">
        <v>48</v>
      </c>
      <c r="K16" s="4">
        <f t="shared" si="0"/>
        <v>146102.9</v>
      </c>
    </row>
    <row r="17" spans="2:11" ht="12.75">
      <c r="B17" t="s">
        <v>49</v>
      </c>
      <c r="C17" s="4">
        <f>+'Pool 1'!L66</f>
        <v>32741</v>
      </c>
      <c r="E17" s="4"/>
      <c r="F17" t="s">
        <v>49</v>
      </c>
      <c r="G17" s="4">
        <f>+'Pool 2'!H54</f>
        <v>1322570</v>
      </c>
      <c r="H17" s="37"/>
      <c r="I17" s="4"/>
      <c r="J17" t="s">
        <v>49</v>
      </c>
      <c r="K17" s="4">
        <f t="shared" si="0"/>
        <v>1355311</v>
      </c>
    </row>
    <row r="18" spans="2:11" ht="12.75">
      <c r="B18" s="6" t="s">
        <v>150</v>
      </c>
      <c r="C18" s="4">
        <f>+'Pool 1'!L74</f>
        <v>10400</v>
      </c>
      <c r="E18" s="4"/>
      <c r="F18" s="6" t="s">
        <v>150</v>
      </c>
      <c r="G18" s="4">
        <f>+'Pool 2'!H69</f>
        <v>242548</v>
      </c>
      <c r="H18" s="37"/>
      <c r="I18" s="7" t="s">
        <v>12</v>
      </c>
      <c r="J18" s="6" t="s">
        <v>150</v>
      </c>
      <c r="K18" s="4">
        <f t="shared" si="0"/>
        <v>252948</v>
      </c>
    </row>
    <row r="19" spans="1:11" ht="12.75">
      <c r="A19"/>
      <c r="B19" t="s">
        <v>13</v>
      </c>
      <c r="C19" s="4">
        <f>+'Pool 1'!L86</f>
        <v>60225</v>
      </c>
      <c r="F19" t="s">
        <v>13</v>
      </c>
      <c r="G19" s="4">
        <f>+'Pool 2'!H84</f>
        <v>442728</v>
      </c>
      <c r="H19" s="37"/>
      <c r="J19" t="s">
        <v>13</v>
      </c>
      <c r="K19" s="4">
        <f t="shared" si="0"/>
        <v>502953</v>
      </c>
    </row>
    <row r="20" spans="1:11" ht="12.75">
      <c r="A20"/>
      <c r="B20" t="s">
        <v>14</v>
      </c>
      <c r="C20" s="4">
        <f>+'Pool 1'!L94</f>
        <v>50105</v>
      </c>
      <c r="F20" t="s">
        <v>14</v>
      </c>
      <c r="G20" s="4">
        <f>+'Pool 2'!H91</f>
        <v>163827</v>
      </c>
      <c r="H20" s="37"/>
      <c r="J20" t="s">
        <v>14</v>
      </c>
      <c r="K20" s="4">
        <f>+G20+C20</f>
        <v>213932</v>
      </c>
    </row>
    <row r="21" spans="1:11" ht="12.75">
      <c r="A21"/>
      <c r="B21" t="s">
        <v>57</v>
      </c>
      <c r="C21" s="4">
        <f>+'Pool 1'!L101</f>
        <v>24028</v>
      </c>
      <c r="F21" t="s">
        <v>57</v>
      </c>
      <c r="G21" s="4">
        <f>+'Pool 2'!H98</f>
        <v>133502</v>
      </c>
      <c r="H21" s="37"/>
      <c r="J21" t="s">
        <v>57</v>
      </c>
      <c r="K21" s="4">
        <f>+G21+C21</f>
        <v>157530</v>
      </c>
    </row>
    <row r="22" spans="1:11" ht="12.75">
      <c r="A22"/>
      <c r="B22" t="s">
        <v>66</v>
      </c>
      <c r="C22" s="4"/>
      <c r="F22" t="s">
        <v>66</v>
      </c>
      <c r="G22" s="4">
        <f>+'Pool 2'!H104</f>
        <v>300000</v>
      </c>
      <c r="H22" s="37"/>
      <c r="J22" t="s">
        <v>66</v>
      </c>
      <c r="K22" s="4">
        <f>+G22+C22</f>
        <v>300000</v>
      </c>
    </row>
    <row r="23" spans="3:8" ht="12.75">
      <c r="C23" s="4"/>
      <c r="H23" s="7"/>
    </row>
    <row r="24" spans="1:11" ht="12.75">
      <c r="A24" s="4">
        <f>+A14</f>
        <v>600900</v>
      </c>
      <c r="C24" s="5">
        <f>SUM(C14:C23)</f>
        <v>600900.1900000001</v>
      </c>
      <c r="E24" s="4">
        <f>+E14</f>
        <v>3405100</v>
      </c>
      <c r="F24" s="5" t="s">
        <v>12</v>
      </c>
      <c r="G24" s="5">
        <f>SUM(G14:G23)</f>
        <v>3405100</v>
      </c>
      <c r="I24" s="4">
        <f>+I14</f>
        <v>4006000</v>
      </c>
      <c r="K24" s="5">
        <f>SUM(K14:K23)</f>
        <v>4006000.19</v>
      </c>
    </row>
    <row r="25" spans="2:11" ht="12.75">
      <c r="B25" s="5" t="s">
        <v>12</v>
      </c>
      <c r="C25" s="5"/>
      <c r="E25" s="4"/>
      <c r="G25" s="5"/>
      <c r="I25" s="4"/>
      <c r="K25" s="5"/>
    </row>
    <row r="26" spans="3:11" ht="12.75">
      <c r="C26" s="5"/>
      <c r="E26" s="4"/>
      <c r="G26" s="5"/>
      <c r="I26" s="4"/>
      <c r="K26" s="5"/>
    </row>
    <row r="29" spans="1:7" s="1" customFormat="1" ht="12.75">
      <c r="A29" s="1" t="s">
        <v>15</v>
      </c>
      <c r="E29" s="1" t="s">
        <v>16</v>
      </c>
      <c r="G29" s="12"/>
    </row>
    <row r="30" spans="1:8" ht="12.75">
      <c r="A30" t="s">
        <v>12</v>
      </c>
      <c r="G30" s="4"/>
      <c r="H30"/>
    </row>
    <row r="31" spans="1:8" ht="12.75">
      <c r="A31" t="s">
        <v>151</v>
      </c>
      <c r="C31" s="5">
        <f>+C14</f>
        <v>288539.29000000004</v>
      </c>
      <c r="E31" t="s">
        <v>151</v>
      </c>
      <c r="G31" s="4">
        <f>+G14</f>
        <v>478442</v>
      </c>
      <c r="H31"/>
    </row>
    <row r="32" spans="1:8" ht="12.75">
      <c r="A32" t="s">
        <v>152</v>
      </c>
      <c r="E32" t="s">
        <v>152</v>
      </c>
      <c r="G32" s="4"/>
      <c r="H32"/>
    </row>
    <row r="33" spans="1:8" ht="12.75">
      <c r="A33"/>
      <c r="G33" s="4"/>
      <c r="H33"/>
    </row>
    <row r="34" spans="1:8" ht="12.75">
      <c r="A34" t="s">
        <v>58</v>
      </c>
      <c r="C34" s="5">
        <f>+C15</f>
        <v>0</v>
      </c>
      <c r="E34" t="s">
        <v>153</v>
      </c>
      <c r="G34" s="4">
        <f>+G15</f>
        <v>310242</v>
      </c>
      <c r="H34"/>
    </row>
    <row r="35" spans="1:8" ht="12.75">
      <c r="A35" t="s">
        <v>12</v>
      </c>
      <c r="E35" t="s">
        <v>154</v>
      </c>
      <c r="G35" s="4"/>
      <c r="H35"/>
    </row>
    <row r="37" spans="1:10" ht="12.75">
      <c r="A37" t="s">
        <v>158</v>
      </c>
      <c r="C37" s="5">
        <f>+C16</f>
        <v>134861.9</v>
      </c>
      <c r="E37" t="s">
        <v>156</v>
      </c>
      <c r="G37" s="4">
        <f>+G16</f>
        <v>11241</v>
      </c>
      <c r="H37"/>
      <c r="J37" s="6"/>
    </row>
    <row r="38" spans="1:8" ht="12.75">
      <c r="A38" t="s">
        <v>155</v>
      </c>
      <c r="E38" t="s">
        <v>157</v>
      </c>
      <c r="G38" s="4"/>
      <c r="H38"/>
    </row>
    <row r="39" spans="1:8" ht="12.75">
      <c r="A39"/>
      <c r="H39"/>
    </row>
    <row r="40" spans="1:8" ht="12.75">
      <c r="A40" t="s">
        <v>159</v>
      </c>
      <c r="C40" s="5">
        <f>+C17</f>
        <v>32741</v>
      </c>
      <c r="E40" t="s">
        <v>161</v>
      </c>
      <c r="G40" s="4">
        <f>+G17</f>
        <v>1322570</v>
      </c>
      <c r="H40"/>
    </row>
    <row r="41" spans="1:8" ht="12.75">
      <c r="A41" t="s">
        <v>160</v>
      </c>
      <c r="E41" t="s">
        <v>162</v>
      </c>
      <c r="G41" s="4"/>
      <c r="H41"/>
    </row>
    <row r="42" spans="1:8" ht="12.75">
      <c r="A42"/>
      <c r="E42" t="s">
        <v>163</v>
      </c>
      <c r="H42"/>
    </row>
    <row r="43" spans="1:8" ht="12.75">
      <c r="A43"/>
      <c r="H43"/>
    </row>
    <row r="44" spans="1:8" ht="12.75">
      <c r="A44" t="s">
        <v>167</v>
      </c>
      <c r="C44" s="5">
        <f>+C18</f>
        <v>10400</v>
      </c>
      <c r="E44" t="s">
        <v>164</v>
      </c>
      <c r="G44" s="4">
        <f>+G18</f>
        <v>242548</v>
      </c>
      <c r="H44"/>
    </row>
    <row r="45" spans="1:8" ht="12.75">
      <c r="A45" t="s">
        <v>168</v>
      </c>
      <c r="C45" s="5"/>
      <c r="E45" t="s">
        <v>165</v>
      </c>
      <c r="G45" s="4"/>
      <c r="H45"/>
    </row>
    <row r="46" spans="1:8" ht="12.75">
      <c r="A46"/>
      <c r="E46" t="s">
        <v>166</v>
      </c>
      <c r="G46" s="4"/>
      <c r="H46"/>
    </row>
    <row r="48" spans="1:8" ht="12.75">
      <c r="A48" t="s">
        <v>169</v>
      </c>
      <c r="C48" s="5">
        <f>+C19</f>
        <v>60225</v>
      </c>
      <c r="E48" t="s">
        <v>172</v>
      </c>
      <c r="G48" s="4">
        <f>+G19</f>
        <v>442728</v>
      </c>
      <c r="H48"/>
    </row>
    <row r="49" spans="1:8" ht="12.75">
      <c r="A49" t="s">
        <v>170</v>
      </c>
      <c r="E49" t="s">
        <v>173</v>
      </c>
      <c r="G49" s="4"/>
      <c r="H49"/>
    </row>
    <row r="50" spans="1:8" ht="12.75">
      <c r="A50" t="s">
        <v>171</v>
      </c>
      <c r="E50" t="s">
        <v>174</v>
      </c>
      <c r="G50" s="4"/>
      <c r="H50"/>
    </row>
    <row r="51" spans="1:8" ht="12.75">
      <c r="A51"/>
      <c r="E51" t="s">
        <v>175</v>
      </c>
      <c r="G51" s="4"/>
      <c r="H51"/>
    </row>
    <row r="52" spans="1:8" ht="12.75">
      <c r="A52"/>
      <c r="G52" s="4"/>
      <c r="H52"/>
    </row>
    <row r="53" spans="1:8" ht="12.75">
      <c r="A53" t="s">
        <v>177</v>
      </c>
      <c r="C53" s="5">
        <f>+C20</f>
        <v>50105</v>
      </c>
      <c r="E53" t="s">
        <v>50</v>
      </c>
      <c r="G53" s="4">
        <f>+G20</f>
        <v>163827</v>
      </c>
      <c r="H53"/>
    </row>
    <row r="54" spans="1:8" ht="12.75">
      <c r="A54"/>
      <c r="G54" s="4"/>
      <c r="H54"/>
    </row>
    <row r="55" spans="1:8" ht="12.75">
      <c r="A55" t="s">
        <v>59</v>
      </c>
      <c r="C55" s="5">
        <f>+C21</f>
        <v>24028</v>
      </c>
      <c r="E55" t="s">
        <v>59</v>
      </c>
      <c r="G55" s="4">
        <f>+G21</f>
        <v>133502</v>
      </c>
      <c r="H55"/>
    </row>
    <row r="56" spans="1:8" ht="12.75">
      <c r="A56"/>
      <c r="C56" s="5"/>
      <c r="G56" s="4"/>
      <c r="H56"/>
    </row>
    <row r="57" spans="1:8" ht="12.75">
      <c r="A57" t="s">
        <v>66</v>
      </c>
      <c r="C57" s="36">
        <v>0</v>
      </c>
      <c r="E57" t="s">
        <v>66</v>
      </c>
      <c r="G57" s="4">
        <f>+G22</f>
        <v>300000</v>
      </c>
      <c r="H57"/>
    </row>
    <row r="58" spans="1:8" ht="12.75">
      <c r="A58"/>
      <c r="G58" s="4"/>
      <c r="H58"/>
    </row>
    <row r="59" spans="1:8" ht="12.75">
      <c r="A59"/>
      <c r="B59" s="22" t="s">
        <v>17</v>
      </c>
      <c r="C59" s="5">
        <f>SUM(C31:C55)</f>
        <v>600900.1900000001</v>
      </c>
      <c r="F59" s="22" t="s">
        <v>18</v>
      </c>
      <c r="G59" s="5">
        <f>SUM(G31:G57)</f>
        <v>3405100</v>
      </c>
      <c r="H59"/>
    </row>
    <row r="60" ht="12.75">
      <c r="A60"/>
    </row>
    <row r="62" ht="12.75">
      <c r="E62" t="s">
        <v>12</v>
      </c>
    </row>
  </sheetData>
  <printOptions/>
  <pageMargins left="0.53" right="0.5" top="0.79" bottom="0.69" header="0.5" footer="0.5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workbookViewId="0" topLeftCell="A90">
      <selection activeCell="L90" sqref="L90"/>
    </sheetView>
  </sheetViews>
  <sheetFormatPr defaultColWidth="9.140625" defaultRowHeight="12.75"/>
  <cols>
    <col min="1" max="1" width="3.00390625" style="0" customWidth="1"/>
    <col min="2" max="2" width="3.140625" style="0" customWidth="1"/>
    <col min="7" max="7" width="9.7109375" style="0" bestFit="1" customWidth="1"/>
    <col min="9" max="9" width="10.28125" style="33" bestFit="1" customWidth="1"/>
    <col min="10" max="10" width="9.8515625" style="0" customWidth="1"/>
    <col min="11" max="11" width="9.57421875" style="33" customWidth="1"/>
    <col min="12" max="12" width="10.8515625" style="0" customWidth="1"/>
    <col min="13" max="13" width="10.28125" style="4" bestFit="1" customWidth="1"/>
  </cols>
  <sheetData>
    <row r="1" spans="1:13" s="13" customFormat="1" ht="18">
      <c r="A1" s="13" t="s">
        <v>19</v>
      </c>
      <c r="I1" s="31"/>
      <c r="K1" s="31"/>
      <c r="M1" s="14"/>
    </row>
    <row r="2" spans="9:13" s="1" customFormat="1" ht="12.75">
      <c r="I2" s="32"/>
      <c r="K2" s="32"/>
      <c r="M2" s="12"/>
    </row>
    <row r="3" spans="9:13" s="1" customFormat="1" ht="12.75">
      <c r="I3" s="32"/>
      <c r="K3" s="32"/>
      <c r="M3" s="12"/>
    </row>
    <row r="4" spans="1:13" s="16" customFormat="1" ht="15.75">
      <c r="A4" s="15" t="s">
        <v>68</v>
      </c>
      <c r="B4" s="15"/>
      <c r="C4" s="15"/>
      <c r="D4" s="15"/>
      <c r="E4" s="15"/>
      <c r="F4" s="15"/>
      <c r="G4" s="15"/>
      <c r="H4" s="15"/>
      <c r="I4" s="41"/>
      <c r="J4" s="15"/>
      <c r="K4" s="41"/>
      <c r="L4" s="15"/>
      <c r="M4" s="29"/>
    </row>
    <row r="5" spans="1:13" s="16" customFormat="1" ht="15.75">
      <c r="A5" s="15" t="s">
        <v>20</v>
      </c>
      <c r="B5" s="15"/>
      <c r="C5" s="15"/>
      <c r="D5" s="15"/>
      <c r="E5" s="15"/>
      <c r="F5" s="15"/>
      <c r="G5" s="15"/>
      <c r="H5" s="15"/>
      <c r="I5" s="41"/>
      <c r="J5" s="15"/>
      <c r="K5" s="41"/>
      <c r="L5" s="15"/>
      <c r="M5" s="29"/>
    </row>
    <row r="8" spans="1:13" s="1" customFormat="1" ht="12.75">
      <c r="A8" s="1" t="s">
        <v>21</v>
      </c>
      <c r="B8" s="1" t="s">
        <v>22</v>
      </c>
      <c r="I8" s="32"/>
      <c r="K8" s="32"/>
      <c r="M8" s="12"/>
    </row>
    <row r="10" spans="2:11" ht="12.75">
      <c r="B10">
        <v>1</v>
      </c>
      <c r="C10" t="s">
        <v>100</v>
      </c>
      <c r="K10" s="33">
        <f>6924+1500+10386</f>
        <v>18810</v>
      </c>
    </row>
    <row r="11" spans="2:11" ht="12.75">
      <c r="B11">
        <v>2</v>
      </c>
      <c r="C11" t="s">
        <v>76</v>
      </c>
      <c r="K11" s="35">
        <v>8465.35</v>
      </c>
    </row>
    <row r="12" spans="2:11" ht="12.75">
      <c r="B12">
        <v>3</v>
      </c>
      <c r="C12" t="s">
        <v>77</v>
      </c>
      <c r="K12" s="33">
        <v>1800</v>
      </c>
    </row>
    <row r="13" spans="2:11" ht="12.75">
      <c r="B13">
        <v>4</v>
      </c>
      <c r="C13" t="s">
        <v>78</v>
      </c>
      <c r="K13" s="33">
        <v>1350</v>
      </c>
    </row>
    <row r="14" spans="2:11" ht="12.75">
      <c r="B14">
        <v>5</v>
      </c>
      <c r="C14" t="s">
        <v>99</v>
      </c>
      <c r="K14" s="33">
        <v>9000</v>
      </c>
    </row>
    <row r="15" spans="2:12" ht="12.75">
      <c r="B15">
        <v>6</v>
      </c>
      <c r="C15" t="s">
        <v>98</v>
      </c>
      <c r="K15" s="33">
        <f>37556-30028+24453</f>
        <v>31981</v>
      </c>
      <c r="L15" s="33"/>
    </row>
    <row r="16" spans="2:11" ht="12.75">
      <c r="B16">
        <v>7</v>
      </c>
      <c r="C16" t="s">
        <v>79</v>
      </c>
      <c r="K16" s="33">
        <v>5488</v>
      </c>
    </row>
    <row r="17" spans="2:11" ht="12.75">
      <c r="B17">
        <v>8</v>
      </c>
      <c r="C17" t="s">
        <v>80</v>
      </c>
      <c r="I17" s="33" t="s">
        <v>12</v>
      </c>
      <c r="K17" s="35">
        <f>35.99+42.95</f>
        <v>78.94</v>
      </c>
    </row>
    <row r="18" spans="2:11" ht="12.75">
      <c r="B18">
        <v>9</v>
      </c>
      <c r="C18" t="s">
        <v>83</v>
      </c>
      <c r="K18" s="33">
        <f>8830+5143</f>
        <v>13973</v>
      </c>
    </row>
    <row r="19" spans="2:11" ht="12.75">
      <c r="B19">
        <v>10</v>
      </c>
      <c r="C19" t="s">
        <v>85</v>
      </c>
      <c r="K19" s="33">
        <v>5143</v>
      </c>
    </row>
    <row r="20" spans="2:11" ht="12.75">
      <c r="B20">
        <v>11</v>
      </c>
      <c r="C20" t="s">
        <v>86</v>
      </c>
      <c r="K20" s="33">
        <f>36054-5143-5143-5143-5143-5143+24020</f>
        <v>34359</v>
      </c>
    </row>
    <row r="21" spans="2:11" ht="12.75">
      <c r="B21">
        <v>12</v>
      </c>
      <c r="C21" t="s">
        <v>88</v>
      </c>
      <c r="K21" s="33">
        <f>23100+25538</f>
        <v>48638</v>
      </c>
    </row>
    <row r="22" spans="2:11" ht="12.75">
      <c r="B22">
        <v>13</v>
      </c>
      <c r="C22" t="s">
        <v>89</v>
      </c>
      <c r="K22" s="33">
        <f>15652+5143</f>
        <v>20795</v>
      </c>
    </row>
    <row r="23" spans="2:11" ht="12.75">
      <c r="B23">
        <v>14</v>
      </c>
      <c r="C23" t="s">
        <v>93</v>
      </c>
      <c r="K23" s="33">
        <v>24852</v>
      </c>
    </row>
    <row r="24" spans="2:11" ht="12.75">
      <c r="B24">
        <v>15</v>
      </c>
      <c r="C24" t="s">
        <v>95</v>
      </c>
      <c r="K24" s="33">
        <v>24620</v>
      </c>
    </row>
    <row r="25" spans="2:11" ht="12.75">
      <c r="B25">
        <v>16</v>
      </c>
      <c r="C25" t="s">
        <v>103</v>
      </c>
      <c r="K25" s="33">
        <v>13400</v>
      </c>
    </row>
    <row r="26" spans="2:11" ht="12.75">
      <c r="B26">
        <v>17</v>
      </c>
      <c r="C26" t="s">
        <v>96</v>
      </c>
      <c r="K26" s="33">
        <v>8500</v>
      </c>
    </row>
    <row r="27" spans="2:11" ht="12.75">
      <c r="B27">
        <v>18</v>
      </c>
      <c r="C27" t="s">
        <v>148</v>
      </c>
      <c r="K27" s="33">
        <f>24186-6900</f>
        <v>17286</v>
      </c>
    </row>
    <row r="28" spans="2:10" ht="12.75">
      <c r="B28">
        <v>19</v>
      </c>
      <c r="C28" t="s">
        <v>104</v>
      </c>
      <c r="I28" s="33">
        <v>24815</v>
      </c>
      <c r="J28" t="s">
        <v>45</v>
      </c>
    </row>
    <row r="29" ht="12.75">
      <c r="F29" t="s">
        <v>12</v>
      </c>
    </row>
    <row r="31" spans="5:12" ht="12.75">
      <c r="E31" t="s">
        <v>23</v>
      </c>
      <c r="L31" s="4">
        <f>SUM(K9:K29)</f>
        <v>288539.29000000004</v>
      </c>
    </row>
    <row r="35" spans="1:13" s="1" customFormat="1" ht="12.75">
      <c r="A35" s="1" t="s">
        <v>24</v>
      </c>
      <c r="B35" s="1" t="s">
        <v>39</v>
      </c>
      <c r="I35" s="32"/>
      <c r="K35" s="32"/>
      <c r="M35" s="12"/>
    </row>
    <row r="37" spans="2:3" ht="12.75">
      <c r="B37">
        <v>1</v>
      </c>
      <c r="C37" t="s">
        <v>52</v>
      </c>
    </row>
    <row r="40" spans="5:12" ht="12.75">
      <c r="E40" t="s">
        <v>25</v>
      </c>
      <c r="L40" s="5">
        <f>SUM(K37)</f>
        <v>0</v>
      </c>
    </row>
    <row r="44" spans="1:13" s="1" customFormat="1" ht="12.75">
      <c r="A44" s="1" t="s">
        <v>26</v>
      </c>
      <c r="B44" s="1" t="s">
        <v>51</v>
      </c>
      <c r="I44" s="32"/>
      <c r="K44" s="32"/>
      <c r="M44" s="12"/>
    </row>
    <row r="46" spans="2:11" ht="12.75">
      <c r="B46">
        <v>1</v>
      </c>
      <c r="C46" t="s">
        <v>71</v>
      </c>
      <c r="K46" s="35">
        <v>10500</v>
      </c>
    </row>
    <row r="47" spans="2:11" ht="12.75">
      <c r="B47">
        <v>2</v>
      </c>
      <c r="C47" t="s">
        <v>72</v>
      </c>
      <c r="K47" s="33">
        <v>9405</v>
      </c>
    </row>
    <row r="48" spans="2:11" ht="12.75">
      <c r="B48">
        <v>3</v>
      </c>
      <c r="C48" t="s">
        <v>73</v>
      </c>
      <c r="K48" s="33">
        <v>65000</v>
      </c>
    </row>
    <row r="49" spans="2:11" ht="12.75">
      <c r="B49">
        <v>4</v>
      </c>
      <c r="C49" t="s">
        <v>94</v>
      </c>
      <c r="K49" s="35">
        <v>25247</v>
      </c>
    </row>
    <row r="50" spans="2:11" ht="12.75">
      <c r="B50">
        <v>5</v>
      </c>
      <c r="C50" t="s">
        <v>97</v>
      </c>
      <c r="K50" s="33">
        <v>24709.9</v>
      </c>
    </row>
    <row r="53" spans="5:12" ht="12.75">
      <c r="E53" t="s">
        <v>27</v>
      </c>
      <c r="L53" s="5">
        <f>SUM(K46:K51)</f>
        <v>134861.9</v>
      </c>
    </row>
    <row r="59" spans="1:13" s="1" customFormat="1" ht="12.75">
      <c r="A59" s="1" t="s">
        <v>28</v>
      </c>
      <c r="B59" s="1" t="s">
        <v>41</v>
      </c>
      <c r="I59" s="32"/>
      <c r="K59" s="32"/>
      <c r="M59" s="12"/>
    </row>
    <row r="61" spans="2:11" ht="12.75">
      <c r="B61">
        <v>1</v>
      </c>
      <c r="C61" t="s">
        <v>81</v>
      </c>
      <c r="I61" s="33" t="s">
        <v>12</v>
      </c>
      <c r="K61" s="35">
        <f>16525-79</f>
        <v>16446</v>
      </c>
    </row>
    <row r="62" spans="2:11" ht="12.75">
      <c r="B62">
        <v>2</v>
      </c>
      <c r="C62" t="s">
        <v>82</v>
      </c>
      <c r="K62" s="33">
        <v>5143</v>
      </c>
    </row>
    <row r="63" spans="2:11" ht="12.75">
      <c r="B63">
        <v>3</v>
      </c>
      <c r="C63" t="s">
        <v>84</v>
      </c>
      <c r="K63" s="35">
        <v>5143</v>
      </c>
    </row>
    <row r="64" spans="2:11" ht="12.75">
      <c r="B64">
        <v>4</v>
      </c>
      <c r="C64" t="s">
        <v>90</v>
      </c>
      <c r="K64" s="33">
        <v>6009</v>
      </c>
    </row>
    <row r="66" spans="5:12" ht="12.75">
      <c r="E66" t="s">
        <v>29</v>
      </c>
      <c r="L66" s="5">
        <f>SUM(K61:K64)</f>
        <v>32741</v>
      </c>
    </row>
    <row r="67" ht="12.75">
      <c r="L67" s="5"/>
    </row>
    <row r="68" ht="12.75">
      <c r="L68" s="5"/>
    </row>
    <row r="69" spans="1:13" s="1" customFormat="1" ht="12.75">
      <c r="A69" s="1" t="s">
        <v>30</v>
      </c>
      <c r="B69" s="1" t="s">
        <v>42</v>
      </c>
      <c r="I69" s="32"/>
      <c r="K69" s="32"/>
      <c r="L69" s="17"/>
      <c r="M69" s="12"/>
    </row>
    <row r="70" ht="12.75">
      <c r="L70" s="5"/>
    </row>
    <row r="71" spans="2:12" ht="12.75">
      <c r="B71">
        <v>1</v>
      </c>
      <c r="C71" t="s">
        <v>96</v>
      </c>
      <c r="K71" s="33">
        <v>3500</v>
      </c>
      <c r="L71" s="5"/>
    </row>
    <row r="72" spans="2:12" ht="12" customHeight="1">
      <c r="B72">
        <v>2</v>
      </c>
      <c r="C72" t="s">
        <v>149</v>
      </c>
      <c r="K72" s="33">
        <v>6900</v>
      </c>
      <c r="L72" s="5"/>
    </row>
    <row r="73" spans="2:12" ht="12.75">
      <c r="B73" t="s">
        <v>12</v>
      </c>
      <c r="L73" s="5"/>
    </row>
    <row r="74" spans="5:12" ht="12.75">
      <c r="E74" t="s">
        <v>31</v>
      </c>
      <c r="L74" s="5">
        <f>SUM(K71:K72)</f>
        <v>10400</v>
      </c>
    </row>
    <row r="75" ht="12.75">
      <c r="L75" s="5"/>
    </row>
    <row r="76" ht="12.75">
      <c r="L76" s="5"/>
    </row>
    <row r="77" spans="1:13" s="1" customFormat="1" ht="12.75">
      <c r="A77" s="1" t="s">
        <v>32</v>
      </c>
      <c r="B77" s="1" t="s">
        <v>43</v>
      </c>
      <c r="I77" s="32"/>
      <c r="K77" s="32"/>
      <c r="L77" s="17"/>
      <c r="M77" s="12"/>
    </row>
    <row r="78" ht="12.75">
      <c r="L78" s="5"/>
    </row>
    <row r="79" spans="2:11" ht="12.75">
      <c r="B79">
        <v>1</v>
      </c>
      <c r="C79" t="s">
        <v>75</v>
      </c>
      <c r="K79" s="33">
        <v>3925</v>
      </c>
    </row>
    <row r="80" spans="2:11" ht="12.75">
      <c r="B80">
        <v>2</v>
      </c>
      <c r="C80" t="s">
        <v>87</v>
      </c>
      <c r="K80" s="33">
        <f>34552-28329</f>
        <v>6223</v>
      </c>
    </row>
    <row r="81" spans="2:11" ht="12.75">
      <c r="B81">
        <v>3</v>
      </c>
      <c r="C81" t="s">
        <v>101</v>
      </c>
      <c r="K81" s="33">
        <v>24915</v>
      </c>
    </row>
    <row r="82" spans="2:11" ht="12.75">
      <c r="B82">
        <v>4</v>
      </c>
      <c r="C82" t="s">
        <v>102</v>
      </c>
      <c r="K82" s="33">
        <v>25000</v>
      </c>
    </row>
    <row r="83" spans="2:11" ht="12.75">
      <c r="B83">
        <v>5</v>
      </c>
      <c r="C83" t="s">
        <v>178</v>
      </c>
      <c r="I83" s="33">
        <f>24949-162</f>
        <v>24787</v>
      </c>
      <c r="J83" t="s">
        <v>45</v>
      </c>
      <c r="K83" s="33">
        <f>-3500+3662</f>
        <v>162</v>
      </c>
    </row>
    <row r="86" spans="5:12" ht="12.75">
      <c r="E86" t="s">
        <v>33</v>
      </c>
      <c r="L86" s="5">
        <f>SUM(K78:K84)</f>
        <v>60225</v>
      </c>
    </row>
    <row r="87" ht="12.75">
      <c r="L87" s="5"/>
    </row>
    <row r="88" ht="12.75">
      <c r="L88" s="5"/>
    </row>
    <row r="89" spans="1:13" s="1" customFormat="1" ht="12.75">
      <c r="A89" s="1" t="s">
        <v>34</v>
      </c>
      <c r="B89" s="1" t="s">
        <v>44</v>
      </c>
      <c r="I89" s="32"/>
      <c r="K89" s="32"/>
      <c r="L89" s="17"/>
      <c r="M89" s="12"/>
    </row>
    <row r="90" ht="12.75">
      <c r="L90" s="5"/>
    </row>
    <row r="91" spans="2:12" ht="12.75">
      <c r="B91">
        <v>1</v>
      </c>
      <c r="C91" t="s">
        <v>74</v>
      </c>
      <c r="K91" s="33">
        <f>90135-65000</f>
        <v>25135</v>
      </c>
      <c r="L91" s="5"/>
    </row>
    <row r="92" spans="2:12" ht="12.75">
      <c r="B92">
        <v>2</v>
      </c>
      <c r="C92" t="s">
        <v>92</v>
      </c>
      <c r="K92" s="33">
        <v>24970</v>
      </c>
      <c r="L92" s="5"/>
    </row>
    <row r="93" ht="12.75">
      <c r="L93" s="5"/>
    </row>
    <row r="94" spans="5:12" ht="12.75">
      <c r="E94" t="s">
        <v>35</v>
      </c>
      <c r="L94" s="5">
        <f>SUM(K91:K92)</f>
        <v>50105</v>
      </c>
    </row>
    <row r="95" ht="12.75">
      <c r="L95" s="5"/>
    </row>
    <row r="96" ht="12.75">
      <c r="L96" s="5"/>
    </row>
    <row r="97" spans="1:13" s="18" customFormat="1" ht="12.75">
      <c r="A97" s="18" t="s">
        <v>53</v>
      </c>
      <c r="B97" s="18" t="s">
        <v>55</v>
      </c>
      <c r="I97" s="34"/>
      <c r="K97" s="34"/>
      <c r="L97" s="28"/>
      <c r="M97" s="19"/>
    </row>
    <row r="98" ht="12.75">
      <c r="L98" s="5"/>
    </row>
    <row r="99" spans="2:11" ht="12.75">
      <c r="B99">
        <v>1</v>
      </c>
      <c r="C99" t="s">
        <v>91</v>
      </c>
      <c r="K99" s="33">
        <v>24028</v>
      </c>
    </row>
    <row r="101" spans="5:12" ht="12.75">
      <c r="E101" t="s">
        <v>54</v>
      </c>
      <c r="L101" s="5">
        <f>+K99</f>
        <v>24028</v>
      </c>
    </row>
    <row r="104" spans="1:12" s="18" customFormat="1" ht="12.75">
      <c r="A104" s="18" t="s">
        <v>36</v>
      </c>
      <c r="E104" s="19"/>
      <c r="F104" s="19"/>
      <c r="G104" s="19" t="s">
        <v>12</v>
      </c>
      <c r="H104" s="19"/>
      <c r="I104" s="34" t="s">
        <v>12</v>
      </c>
      <c r="J104" s="19"/>
      <c r="K104" s="34"/>
      <c r="L104" s="19">
        <f>SUM(L15:L101)</f>
        <v>600900.1900000001</v>
      </c>
    </row>
    <row r="105" spans="9:12" s="18" customFormat="1" ht="12.75">
      <c r="I105" s="34"/>
      <c r="K105" s="34"/>
      <c r="L105" s="19"/>
    </row>
    <row r="106" spans="4:12" s="18" customFormat="1" ht="12.75">
      <c r="D106" s="30" t="s">
        <v>45</v>
      </c>
      <c r="E106" s="18" t="s">
        <v>56</v>
      </c>
      <c r="I106" s="34">
        <f>SUM(I9:I105)</f>
        <v>49602</v>
      </c>
      <c r="K106" s="34"/>
      <c r="L106" s="28"/>
    </row>
    <row r="108" ht="12.75">
      <c r="K108" s="35"/>
    </row>
  </sheetData>
  <printOptions/>
  <pageMargins left="0.75" right="0.75" top="1" bottom="1" header="0.5" footer="0.5"/>
  <pageSetup fitToHeight="3" fitToWidth="1" horizontalDpi="360" verticalDpi="36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4.00390625" style="0" customWidth="1"/>
    <col min="5" max="5" width="10.28125" style="33" bestFit="1" customWidth="1"/>
    <col min="6" max="6" width="3.7109375" style="33" customWidth="1"/>
    <col min="7" max="8" width="13.00390625" style="33" customWidth="1"/>
    <col min="9" max="9" width="13.00390625" style="0" customWidth="1"/>
    <col min="10" max="10" width="9.8515625" style="0" customWidth="1"/>
    <col min="11" max="11" width="9.7109375" style="23" customWidth="1"/>
    <col min="12" max="12" width="11.57421875" style="0" customWidth="1"/>
  </cols>
  <sheetData>
    <row r="1" spans="1:11" s="13" customFormat="1" ht="18">
      <c r="A1" s="13" t="s">
        <v>37</v>
      </c>
      <c r="E1" s="31"/>
      <c r="F1" s="31"/>
      <c r="G1" s="31"/>
      <c r="H1" s="31"/>
      <c r="K1" s="14"/>
    </row>
    <row r="2" spans="5:11" s="1" customFormat="1" ht="12.75">
      <c r="E2" s="32"/>
      <c r="F2" s="32"/>
      <c r="G2" s="32"/>
      <c r="H2" s="32"/>
      <c r="K2" s="12"/>
    </row>
    <row r="3" spans="5:11" s="1" customFormat="1" ht="12.75">
      <c r="E3" s="32"/>
      <c r="F3" s="32"/>
      <c r="G3" s="32"/>
      <c r="H3" s="32"/>
      <c r="K3" s="12"/>
    </row>
    <row r="4" spans="1:11" s="38" customFormat="1" ht="15.75">
      <c r="A4" s="38" t="s">
        <v>68</v>
      </c>
      <c r="E4" s="39"/>
      <c r="F4" s="39"/>
      <c r="G4" s="39"/>
      <c r="H4" s="39"/>
      <c r="K4" s="40"/>
    </row>
    <row r="5" spans="1:11" s="38" customFormat="1" ht="15.75">
      <c r="A5" s="38" t="s">
        <v>60</v>
      </c>
      <c r="E5" s="39"/>
      <c r="F5" s="39"/>
      <c r="G5" s="39"/>
      <c r="H5" s="39"/>
      <c r="K5" s="40"/>
    </row>
    <row r="7" spans="1:11" s="1" customFormat="1" ht="12.75">
      <c r="A7" s="1" t="s">
        <v>21</v>
      </c>
      <c r="B7" s="1" t="s">
        <v>22</v>
      </c>
      <c r="E7" s="32"/>
      <c r="F7" s="32"/>
      <c r="G7" s="32"/>
      <c r="H7" s="32"/>
      <c r="K7" s="12"/>
    </row>
    <row r="9" spans="2:7" ht="12.75">
      <c r="B9">
        <v>1</v>
      </c>
      <c r="C9" t="s">
        <v>131</v>
      </c>
      <c r="G9" s="33">
        <v>100000</v>
      </c>
    </row>
    <row r="10" spans="2:7" ht="12.75">
      <c r="B10">
        <v>2</v>
      </c>
      <c r="C10" t="s">
        <v>129</v>
      </c>
      <c r="G10" s="33">
        <v>75500</v>
      </c>
    </row>
    <row r="11" spans="2:7" ht="12.75">
      <c r="B11">
        <v>3</v>
      </c>
      <c r="C11" t="s">
        <v>130</v>
      </c>
      <c r="G11" s="33">
        <v>64600</v>
      </c>
    </row>
    <row r="12" spans="2:7" ht="12.75">
      <c r="B12">
        <v>4</v>
      </c>
      <c r="C12" t="s">
        <v>132</v>
      </c>
      <c r="G12" s="33">
        <v>49147</v>
      </c>
    </row>
    <row r="13" spans="2:7" ht="12.75">
      <c r="B13">
        <v>5</v>
      </c>
      <c r="C13" t="s">
        <v>133</v>
      </c>
      <c r="G13" s="33">
        <v>100000</v>
      </c>
    </row>
    <row r="14" spans="2:7" ht="12.75">
      <c r="B14">
        <v>6</v>
      </c>
      <c r="C14" t="s">
        <v>134</v>
      </c>
      <c r="G14" s="35">
        <f>-24000+82000</f>
        <v>58000</v>
      </c>
    </row>
    <row r="15" spans="2:7" ht="12.75">
      <c r="B15">
        <v>7</v>
      </c>
      <c r="C15" t="s">
        <v>143</v>
      </c>
      <c r="E15" s="35"/>
      <c r="F15" s="35"/>
      <c r="G15" s="33">
        <v>27000</v>
      </c>
    </row>
    <row r="16" spans="2:7" ht="12.75">
      <c r="B16">
        <v>8</v>
      </c>
      <c r="C16" t="s">
        <v>147</v>
      </c>
      <c r="G16" s="33">
        <v>4195</v>
      </c>
    </row>
    <row r="17" ht="12.75">
      <c r="B17" t="s">
        <v>12</v>
      </c>
    </row>
    <row r="18" spans="2:8" ht="12.75">
      <c r="B18" t="s">
        <v>12</v>
      </c>
      <c r="D18" t="s">
        <v>23</v>
      </c>
      <c r="H18" s="33">
        <f>SUM(G9:G16)</f>
        <v>478442</v>
      </c>
    </row>
    <row r="20" spans="11:12" ht="12.75">
      <c r="K20"/>
      <c r="L20" s="23"/>
    </row>
    <row r="22" spans="1:11" s="1" customFormat="1" ht="12.75">
      <c r="A22" s="1" t="s">
        <v>24</v>
      </c>
      <c r="B22" s="1" t="s">
        <v>39</v>
      </c>
      <c r="E22" s="32"/>
      <c r="F22" s="32"/>
      <c r="G22" s="32"/>
      <c r="H22" s="32"/>
      <c r="K22" s="12"/>
    </row>
    <row r="24" spans="2:7" ht="12.75">
      <c r="B24">
        <v>1</v>
      </c>
      <c r="C24" t="s">
        <v>126</v>
      </c>
      <c r="G24" s="33">
        <v>12958</v>
      </c>
    </row>
    <row r="25" spans="2:7" ht="12.75">
      <c r="B25">
        <v>2</v>
      </c>
      <c r="C25" t="s">
        <v>127</v>
      </c>
      <c r="E25" s="35"/>
      <c r="F25" s="35"/>
      <c r="G25" s="33">
        <v>22200</v>
      </c>
    </row>
    <row r="26" spans="2:7" ht="12.75">
      <c r="B26">
        <v>3</v>
      </c>
      <c r="C26" t="s">
        <v>128</v>
      </c>
      <c r="E26" s="35"/>
      <c r="F26" s="35"/>
      <c r="G26" s="33">
        <v>275084</v>
      </c>
    </row>
    <row r="27" spans="5:6" ht="12.75">
      <c r="E27" s="35"/>
      <c r="F27" s="35"/>
    </row>
    <row r="28" spans="5:12" ht="12.75">
      <c r="E28" s="33" t="s">
        <v>25</v>
      </c>
      <c r="H28" s="33">
        <f>SUM(G24:G26)</f>
        <v>310242</v>
      </c>
      <c r="K28"/>
      <c r="L28" s="5"/>
    </row>
    <row r="29" ht="12.75">
      <c r="K29"/>
    </row>
    <row r="30" ht="12.75">
      <c r="K30"/>
    </row>
    <row r="31" spans="1:8" s="1" customFormat="1" ht="12.75">
      <c r="A31" s="1" t="s">
        <v>26</v>
      </c>
      <c r="B31" s="1" t="s">
        <v>40</v>
      </c>
      <c r="E31" s="32"/>
      <c r="F31" s="32"/>
      <c r="G31" s="32"/>
      <c r="H31" s="32"/>
    </row>
    <row r="32" ht="12.75">
      <c r="K32"/>
    </row>
    <row r="33" spans="2:11" ht="12.75">
      <c r="B33">
        <v>1</v>
      </c>
      <c r="C33" t="s">
        <v>144</v>
      </c>
      <c r="G33" s="33">
        <v>3001</v>
      </c>
      <c r="K33" s="24"/>
    </row>
    <row r="34" spans="2:11" ht="12.75">
      <c r="B34">
        <v>2</v>
      </c>
      <c r="C34" t="s">
        <v>145</v>
      </c>
      <c r="G34" s="33">
        <v>940</v>
      </c>
      <c r="K34" s="24"/>
    </row>
    <row r="35" spans="2:11" ht="12.75">
      <c r="B35">
        <v>3</v>
      </c>
      <c r="C35" t="s">
        <v>146</v>
      </c>
      <c r="G35" s="33">
        <v>7300</v>
      </c>
      <c r="K35" s="24"/>
    </row>
    <row r="37" spans="5:12" ht="12.75">
      <c r="E37" s="33" t="s">
        <v>27</v>
      </c>
      <c r="H37" s="33">
        <f>SUM(G33:G35)</f>
        <v>11241</v>
      </c>
      <c r="L37" s="5"/>
    </row>
    <row r="39" spans="1:11" s="1" customFormat="1" ht="12.75">
      <c r="A39" s="1" t="s">
        <v>28</v>
      </c>
      <c r="B39" s="1" t="s">
        <v>41</v>
      </c>
      <c r="E39" s="32"/>
      <c r="F39" s="32"/>
      <c r="G39" s="32"/>
      <c r="H39" s="32"/>
      <c r="K39" s="12"/>
    </row>
    <row r="41" spans="2:7" ht="12.75">
      <c r="B41">
        <v>1</v>
      </c>
      <c r="C41" t="s">
        <v>109</v>
      </c>
      <c r="F41" s="35"/>
      <c r="G41" s="35">
        <v>19840</v>
      </c>
    </row>
    <row r="42" spans="2:7" ht="12.75">
      <c r="B42">
        <v>2</v>
      </c>
      <c r="C42" t="s">
        <v>116</v>
      </c>
      <c r="G42" s="33">
        <v>254089</v>
      </c>
    </row>
    <row r="43" spans="2:7" ht="12.75">
      <c r="B43">
        <v>3</v>
      </c>
      <c r="C43" t="s">
        <v>117</v>
      </c>
      <c r="G43" s="33">
        <v>60000</v>
      </c>
    </row>
    <row r="44" spans="2:7" ht="12.75">
      <c r="B44">
        <v>4</v>
      </c>
      <c r="C44" t="s">
        <v>118</v>
      </c>
      <c r="G44" s="33">
        <v>150000</v>
      </c>
    </row>
    <row r="45" spans="2:7" ht="12.75">
      <c r="B45">
        <v>5</v>
      </c>
      <c r="C45" t="s">
        <v>119</v>
      </c>
      <c r="E45" s="33">
        <v>74887</v>
      </c>
      <c r="F45" s="35" t="s">
        <v>45</v>
      </c>
      <c r="G45" s="33">
        <f>700000-E45</f>
        <v>625113</v>
      </c>
    </row>
    <row r="46" spans="2:7" ht="12.75">
      <c r="B46">
        <v>6</v>
      </c>
      <c r="C46" t="s">
        <v>120</v>
      </c>
      <c r="G46" s="33">
        <v>63528</v>
      </c>
    </row>
    <row r="47" spans="2:7" ht="12.75">
      <c r="B47">
        <v>7</v>
      </c>
      <c r="C47" t="s">
        <v>121</v>
      </c>
      <c r="G47" s="33">
        <v>100000</v>
      </c>
    </row>
    <row r="48" spans="2:7" ht="12.75">
      <c r="B48">
        <v>8</v>
      </c>
      <c r="C48" t="s">
        <v>124</v>
      </c>
      <c r="E48" s="35" t="s">
        <v>12</v>
      </c>
      <c r="F48" s="35" t="s">
        <v>12</v>
      </c>
      <c r="G48" s="33">
        <v>50000</v>
      </c>
    </row>
    <row r="49" spans="2:6" ht="12.75">
      <c r="B49">
        <v>9</v>
      </c>
      <c r="C49" t="s">
        <v>122</v>
      </c>
      <c r="E49" s="33">
        <v>54961</v>
      </c>
      <c r="F49" s="35" t="s">
        <v>45</v>
      </c>
    </row>
    <row r="50" spans="2:6" ht="12.75">
      <c r="B50">
        <v>10</v>
      </c>
      <c r="C50" t="s">
        <v>123</v>
      </c>
      <c r="E50" s="33">
        <v>136530</v>
      </c>
      <c r="F50" s="35" t="s">
        <v>45</v>
      </c>
    </row>
    <row r="51" spans="2:6" ht="12.75">
      <c r="B51">
        <v>11</v>
      </c>
      <c r="C51" t="s">
        <v>125</v>
      </c>
      <c r="E51" s="33">
        <v>500000</v>
      </c>
      <c r="F51" s="35" t="s">
        <v>45</v>
      </c>
    </row>
    <row r="52" ht="12.75">
      <c r="B52" t="s">
        <v>12</v>
      </c>
    </row>
    <row r="54" spans="5:12" ht="12.75">
      <c r="E54" s="33" t="s">
        <v>29</v>
      </c>
      <c r="H54" s="33">
        <f>SUM(G39:G52)</f>
        <v>1322570</v>
      </c>
      <c r="L54" s="5"/>
    </row>
    <row r="55" ht="12.75">
      <c r="L55" s="5"/>
    </row>
    <row r="56" ht="12.75">
      <c r="L56" s="5"/>
    </row>
    <row r="57" spans="1:12" s="1" customFormat="1" ht="12.75">
      <c r="A57" s="1" t="s">
        <v>30</v>
      </c>
      <c r="B57" s="1" t="s">
        <v>42</v>
      </c>
      <c r="E57" s="32"/>
      <c r="F57" s="32"/>
      <c r="G57" s="32"/>
      <c r="H57" s="32"/>
      <c r="K57" s="12"/>
      <c r="L57" s="17"/>
    </row>
    <row r="58" ht="12.75">
      <c r="L58" s="5"/>
    </row>
    <row r="59" spans="2:12" ht="12.75">
      <c r="B59">
        <v>1</v>
      </c>
      <c r="C59" t="s">
        <v>137</v>
      </c>
      <c r="G59" s="33">
        <v>30000</v>
      </c>
      <c r="L59" s="5"/>
    </row>
    <row r="60" spans="2:12" ht="12.75">
      <c r="B60">
        <v>2</v>
      </c>
      <c r="C60" t="s">
        <v>136</v>
      </c>
      <c r="G60" s="33">
        <v>15120</v>
      </c>
      <c r="L60" s="5"/>
    </row>
    <row r="61" spans="2:12" ht="12.75">
      <c r="B61">
        <v>3</v>
      </c>
      <c r="C61" t="s">
        <v>135</v>
      </c>
      <c r="G61" s="33">
        <v>17824</v>
      </c>
      <c r="L61" s="5"/>
    </row>
    <row r="62" spans="2:12" ht="12.75">
      <c r="B62">
        <v>4</v>
      </c>
      <c r="C62" t="s">
        <v>138</v>
      </c>
      <c r="G62" s="33">
        <v>88440</v>
      </c>
      <c r="L62" s="5"/>
    </row>
    <row r="63" spans="2:12" ht="12.75">
      <c r="B63">
        <v>5</v>
      </c>
      <c r="C63" t="s">
        <v>139</v>
      </c>
      <c r="G63" s="33">
        <v>31464</v>
      </c>
      <c r="L63" s="5"/>
    </row>
    <row r="64" spans="2:12" ht="12.75">
      <c r="B64">
        <v>6</v>
      </c>
      <c r="C64" t="s">
        <v>140</v>
      </c>
      <c r="G64" s="33">
        <v>11700</v>
      </c>
      <c r="L64" s="5"/>
    </row>
    <row r="65" spans="2:12" ht="12.75">
      <c r="B65">
        <v>7</v>
      </c>
      <c r="C65" t="s">
        <v>141</v>
      </c>
      <c r="G65" s="33">
        <f>9000+15000</f>
        <v>24000</v>
      </c>
      <c r="L65" s="5"/>
    </row>
    <row r="66" spans="2:12" ht="12.75">
      <c r="B66">
        <v>8</v>
      </c>
      <c r="C66" t="s">
        <v>179</v>
      </c>
      <c r="G66" s="33">
        <v>24000</v>
      </c>
      <c r="L66" s="5"/>
    </row>
    <row r="67" ht="12.75">
      <c r="L67" s="5"/>
    </row>
    <row r="68" ht="12.75">
      <c r="L68" s="5"/>
    </row>
    <row r="69" spans="5:12" ht="12.75">
      <c r="E69" s="33" t="s">
        <v>31</v>
      </c>
      <c r="H69" s="33">
        <f>SUM(G59:G67)</f>
        <v>242548</v>
      </c>
      <c r="L69" s="5"/>
    </row>
    <row r="70" ht="12.75">
      <c r="L70" s="5"/>
    </row>
    <row r="71" ht="12.75">
      <c r="L71" s="5"/>
    </row>
    <row r="72" spans="1:12" s="1" customFormat="1" ht="12.75">
      <c r="A72" s="1" t="s">
        <v>32</v>
      </c>
      <c r="B72" s="1" t="s">
        <v>43</v>
      </c>
      <c r="E72" s="32"/>
      <c r="F72" s="32"/>
      <c r="G72" s="32"/>
      <c r="H72" s="32"/>
      <c r="K72" s="12"/>
      <c r="L72" s="17"/>
    </row>
    <row r="73" ht="12.75">
      <c r="L73" s="5"/>
    </row>
    <row r="74" spans="2:7" ht="12.75">
      <c r="B74">
        <v>1</v>
      </c>
      <c r="C74" t="s">
        <v>105</v>
      </c>
      <c r="G74" s="33">
        <v>52737</v>
      </c>
    </row>
    <row r="75" spans="2:8" ht="12.75">
      <c r="B75">
        <v>2</v>
      </c>
      <c r="C75" t="s">
        <v>110</v>
      </c>
      <c r="G75" s="33">
        <v>4980</v>
      </c>
      <c r="H75"/>
    </row>
    <row r="76" spans="2:8" ht="12.75">
      <c r="B76">
        <v>3</v>
      </c>
      <c r="C76" t="s">
        <v>111</v>
      </c>
      <c r="G76" s="33">
        <v>183700</v>
      </c>
      <c r="H76"/>
    </row>
    <row r="77" spans="2:8" ht="12.75">
      <c r="B77">
        <v>4</v>
      </c>
      <c r="C77" t="s">
        <v>112</v>
      </c>
      <c r="G77" s="33">
        <v>58000</v>
      </c>
      <c r="H77"/>
    </row>
    <row r="78" spans="2:8" ht="12.75">
      <c r="B78">
        <v>5</v>
      </c>
      <c r="C78" t="s">
        <v>113</v>
      </c>
      <c r="G78" s="33">
        <v>32373</v>
      </c>
      <c r="H78"/>
    </row>
    <row r="79" spans="2:7" ht="12.75">
      <c r="B79">
        <v>6</v>
      </c>
      <c r="C79" t="s">
        <v>176</v>
      </c>
      <c r="E79" s="35" t="s">
        <v>12</v>
      </c>
      <c r="F79" s="35" t="s">
        <v>12</v>
      </c>
      <c r="G79" s="33">
        <v>16800</v>
      </c>
    </row>
    <row r="80" spans="2:7" ht="12.75">
      <c r="B80">
        <v>7</v>
      </c>
      <c r="C80" t="s">
        <v>106</v>
      </c>
      <c r="E80" s="35"/>
      <c r="F80" s="35"/>
      <c r="G80" s="33">
        <v>42058</v>
      </c>
    </row>
    <row r="81" spans="2:7" ht="12.75">
      <c r="B81">
        <v>8</v>
      </c>
      <c r="C81" t="s">
        <v>107</v>
      </c>
      <c r="F81" s="35"/>
      <c r="G81" s="33">
        <v>40000</v>
      </c>
    </row>
    <row r="82" spans="2:7" ht="12.75">
      <c r="B82">
        <v>9</v>
      </c>
      <c r="C82" t="s">
        <v>108</v>
      </c>
      <c r="F82" s="35"/>
      <c r="G82" s="33">
        <v>12080</v>
      </c>
    </row>
    <row r="84" spans="5:12" ht="12.75">
      <c r="E84" s="33" t="s">
        <v>33</v>
      </c>
      <c r="H84" s="33">
        <f>SUM(G74:G82)</f>
        <v>442728</v>
      </c>
      <c r="L84" s="5"/>
    </row>
    <row r="85" ht="12.75">
      <c r="L85" s="5"/>
    </row>
    <row r="86" ht="12.75">
      <c r="L86" s="5"/>
    </row>
    <row r="87" spans="1:12" s="1" customFormat="1" ht="12.75">
      <c r="A87" s="1" t="s">
        <v>34</v>
      </c>
      <c r="B87" s="1" t="s">
        <v>44</v>
      </c>
      <c r="E87" s="32"/>
      <c r="F87" s="32"/>
      <c r="G87" s="32"/>
      <c r="H87" s="32"/>
      <c r="K87" s="12"/>
      <c r="L87" s="17"/>
    </row>
    <row r="88" ht="12.75">
      <c r="L88" s="5"/>
    </row>
    <row r="89" spans="2:12" ht="12.75">
      <c r="B89">
        <v>1</v>
      </c>
      <c r="C89" t="s">
        <v>142</v>
      </c>
      <c r="G89" s="33">
        <v>163827</v>
      </c>
      <c r="L89" s="5"/>
    </row>
    <row r="90" ht="12.75">
      <c r="L90" s="5"/>
    </row>
    <row r="91" spans="5:12" ht="12.75">
      <c r="E91" s="33" t="s">
        <v>35</v>
      </c>
      <c r="H91" s="33">
        <f>+G89</f>
        <v>163827</v>
      </c>
      <c r="L91" s="5"/>
    </row>
    <row r="92" ht="12.75">
      <c r="L92" s="5"/>
    </row>
    <row r="93" spans="1:12" s="18" customFormat="1" ht="12.75">
      <c r="A93" s="18" t="s">
        <v>53</v>
      </c>
      <c r="B93" s="18" t="s">
        <v>62</v>
      </c>
      <c r="E93" s="34"/>
      <c r="F93" s="34"/>
      <c r="G93" s="34"/>
      <c r="H93" s="34"/>
      <c r="K93" s="19"/>
      <c r="L93" s="28"/>
    </row>
    <row r="94" ht="12.75" customHeight="1"/>
    <row r="95" spans="2:7" ht="12.75" customHeight="1">
      <c r="B95">
        <v>1</v>
      </c>
      <c r="C95" t="s">
        <v>114</v>
      </c>
      <c r="G95" s="33">
        <v>71023</v>
      </c>
    </row>
    <row r="96" spans="2:8" ht="12.75" customHeight="1">
      <c r="B96">
        <v>2</v>
      </c>
      <c r="C96" t="s">
        <v>115</v>
      </c>
      <c r="G96" s="33">
        <v>62479</v>
      </c>
      <c r="H96" s="42"/>
    </row>
    <row r="97" ht="12.75" customHeight="1"/>
    <row r="98" spans="5:8" ht="12.75" customHeight="1">
      <c r="E98" s="35" t="s">
        <v>54</v>
      </c>
      <c r="F98" s="35"/>
      <c r="H98" s="33">
        <f>SUM(G95:G96)</f>
        <v>133502</v>
      </c>
    </row>
    <row r="99" ht="12.75" customHeight="1"/>
    <row r="100" spans="1:11" s="18" customFormat="1" ht="12.75" customHeight="1">
      <c r="A100" s="18" t="s">
        <v>61</v>
      </c>
      <c r="B100" s="18" t="s">
        <v>67</v>
      </c>
      <c r="E100" s="34"/>
      <c r="F100" s="34"/>
      <c r="G100" s="34"/>
      <c r="H100" s="34"/>
      <c r="K100" s="19"/>
    </row>
    <row r="101" ht="12.75" customHeight="1"/>
    <row r="102" spans="2:7" ht="12.75" customHeight="1">
      <c r="B102">
        <v>1</v>
      </c>
      <c r="C102" t="s">
        <v>63</v>
      </c>
      <c r="E102" s="35" t="s">
        <v>12</v>
      </c>
      <c r="G102" s="33">
        <v>300000</v>
      </c>
    </row>
    <row r="103" ht="12.75" customHeight="1"/>
    <row r="104" spans="5:8" ht="12.75" customHeight="1">
      <c r="E104" s="35" t="s">
        <v>64</v>
      </c>
      <c r="F104" s="35"/>
      <c r="H104" s="33">
        <f>SUM(G100:G103)</f>
        <v>300000</v>
      </c>
    </row>
    <row r="105" spans="5:6" ht="12.75" customHeight="1">
      <c r="E105" s="35"/>
      <c r="F105" s="35"/>
    </row>
    <row r="106" spans="5:6" ht="12.75" customHeight="1">
      <c r="E106" s="35"/>
      <c r="F106" s="35"/>
    </row>
    <row r="107" spans="3:6" ht="12.75" customHeight="1">
      <c r="C107" t="s">
        <v>65</v>
      </c>
      <c r="E107" s="35">
        <f>SUM(E6:E106)</f>
        <v>766378</v>
      </c>
      <c r="F107" s="35"/>
    </row>
    <row r="108" ht="12.75" customHeight="1"/>
    <row r="109" spans="1:12" s="18" customFormat="1" ht="12.75">
      <c r="A109" s="18" t="s">
        <v>36</v>
      </c>
      <c r="E109" s="34"/>
      <c r="F109" s="34"/>
      <c r="G109" s="34"/>
      <c r="H109" s="34">
        <f>SUM(H8:H108)</f>
        <v>3405100</v>
      </c>
      <c r="K109" s="19"/>
      <c r="L109" s="19"/>
    </row>
    <row r="112" ht="12.75">
      <c r="H112" s="35"/>
    </row>
    <row r="113" spans="2:3" ht="12.75">
      <c r="B113" t="s">
        <v>45</v>
      </c>
      <c r="C113" t="s">
        <v>46</v>
      </c>
    </row>
  </sheetData>
  <printOptions/>
  <pageMargins left="0.75" right="0.75" top="1" bottom="1" header="0.5" footer="0.5"/>
  <pageSetup fitToHeight="2" fitToWidth="1"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watson hannah</cp:lastModifiedBy>
  <cp:lastPrinted>2000-07-14T16:47:37Z</cp:lastPrinted>
  <dcterms:created xsi:type="dcterms:W3CDTF">1997-11-06T22:53:38Z</dcterms:created>
  <dcterms:modified xsi:type="dcterms:W3CDTF">2000-07-14T16:53:43Z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